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1400" windowHeight="5850" activeTab="0"/>
  </bookViews>
  <sheets>
    <sheet name="Государст. программы 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<sst xmlns="http://schemas.openxmlformats.org/spreadsheetml/2006/main" count="114" uniqueCount="104">
  <si>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Наименование программы</t>
  </si>
  <si>
    <t>Областной бюджет</t>
  </si>
  <si>
    <t>Профинансировано</t>
  </si>
  <si>
    <t>Освоено в отчетном периоде</t>
  </si>
  <si>
    <t>План на год</t>
  </si>
  <si>
    <t>№ п/п</t>
  </si>
  <si>
    <t>Местный бюджет</t>
  </si>
  <si>
    <t>Федеральный бюджет</t>
  </si>
  <si>
    <t>Государственные программы</t>
  </si>
  <si>
    <t>6.</t>
  </si>
  <si>
    <t>7.</t>
  </si>
  <si>
    <t>9.</t>
  </si>
  <si>
    <t>Итого</t>
  </si>
  <si>
    <t>4.</t>
  </si>
  <si>
    <t>2.</t>
  </si>
  <si>
    <t>3.</t>
  </si>
  <si>
    <t>5.</t>
  </si>
  <si>
    <t>8.</t>
  </si>
  <si>
    <t>1.</t>
  </si>
  <si>
    <t>Всего</t>
  </si>
  <si>
    <t>Внебюджетные источники</t>
  </si>
  <si>
    <t>10.</t>
  </si>
  <si>
    <t>11.</t>
  </si>
  <si>
    <t>план</t>
  </si>
  <si>
    <t>проф</t>
  </si>
  <si>
    <t>осв</t>
  </si>
  <si>
    <t>12.</t>
  </si>
  <si>
    <t>13.</t>
  </si>
  <si>
    <t>14.</t>
  </si>
  <si>
    <t>Содействие созданию в Новгородской области новых мест в общеобразовательных организациях в соответствии с прогнозируемой потребностью и современными условиями обучения на 2019 - 2026 годы</t>
  </si>
  <si>
    <t>Создание в Новгородской области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на 2018 - 2026 годы</t>
  </si>
  <si>
    <t>Содействие занятости населения в Новгородской области на 2019 - 2025 годы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</si>
  <si>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</si>
  <si>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</si>
  <si>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</si>
  <si>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</si>
  <si>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</si>
  <si>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</si>
  <si>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</si>
  <si>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</si>
  <si>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</si>
  <si>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</si>
  <si>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</si>
  <si>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</si>
  <si>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Развитие образования в Новгородской области до 2026 года</t>
  </si>
  <si>
    <t>Развитие культуры и архивного дела Новгородской области на 2019 - 2025 годы</t>
  </si>
  <si>
    <t>Развитие физической культуры, спорта и молодежной политики на территории Новгородской области на 2019 - 2025 годы</t>
  </si>
  <si>
    <t>Улучшение жилищных условий граждан и повышение качества жилищно-коммунальных услуг в Новгородской области на 2019 - 2025 годы</t>
  </si>
  <si>
    <t>Чистая вода в Новгородской области на 2019 - 2025 годы</t>
  </si>
  <si>
    <t>Развитие жилищного строительства на территории Новгородской области на 2019 - 2025 годы</t>
  </si>
  <si>
    <t>Создание и восстановление воинских захоронений на территории Новгородской области на 2019 - 2025 годы</t>
  </si>
  <si>
    <t>Развитие сельского хозяйства в Новгородской области на 2019 - 2025 годы</t>
  </si>
  <si>
    <t>Повышение безопасности дорожного движения в Новгородской области на 2015 - 2026 годы</t>
  </si>
  <si>
    <t>Охрана окружающей среды Новгородской области на 2014 - 2025 годы</t>
  </si>
  <si>
    <t>Обеспечение экономического развития Новгородской области на 2019 - 2025 годы</t>
  </si>
  <si>
    <t>Развитие промышленности, науки и инноваций, торговли и заготовительной деятельности, защиты прав потребителей в Новгородской области на 2019 - 2025 годы</t>
  </si>
  <si>
    <t>Гармонизация межнациональных отношений на территории Новгородской области на 2021 - 2025 годы</t>
  </si>
  <si>
    <t>Государственная поддержка развития местного самоуправления в Новгородской области и социально ориентированных некоммерческих организаций Новгородской области на 2019 - 2026 годы</t>
  </si>
  <si>
    <t>Подпрограмма "Государственная поддержка развития местного самоуправления в Новгородской области"</t>
  </si>
  <si>
    <t>Подпрограмма "Развитие дошкольного и общего образования" в Новгородской области" государственой программы "Развитие образования в Новгородской области до 2026 года"</t>
  </si>
  <si>
    <t>Подпрограмма "Развитие дополнительного образования в Новгородской области" государственной программы "Развитие образования в Новгородской области до 2026 года"</t>
  </si>
  <si>
    <t xml:space="preserve">Подпрограмма "Обеспечение реализации государственной программы Новгородской области «Развитие образования  в Новгородской области до 2026 года»  </t>
  </si>
  <si>
    <t>Развития профессионального образования в Новгородской области</t>
  </si>
  <si>
    <t>1.1</t>
  </si>
  <si>
    <t>1.2</t>
  </si>
  <si>
    <t>1.3</t>
  </si>
  <si>
    <t>1.4</t>
  </si>
  <si>
    <t>1.5</t>
  </si>
  <si>
    <t>Подпрограмма "Социальная адаптация детей - сирот и детей, оставшихся без попечения родителей, а также лиц из числа детей - сирот и детей, оставшихся без попечения родителей"государственной программы Новгородской области "Развитие образования в Новгородской области до 2026 года"</t>
  </si>
  <si>
    <t xml:space="preserve">Подпрограмма "Финансовая поддержка муниципальных образований Новгородской области" </t>
  </si>
  <si>
    <t>Подпрограмма "Повышение эффективности бюджетных расходов Новгородской области"</t>
  </si>
  <si>
    <t>4.1</t>
  </si>
  <si>
    <t>4.2</t>
  </si>
  <si>
    <t>Государственная  программа Новгородской области "Обеспечение эпизоотческого благополучия и безопасности продуктов животноводства в ветеренарно - санитарном отношении на территории Новгородской области на 2019 - 2026 годы"</t>
  </si>
  <si>
    <t>Подпрограмма "Повышение эффективности работы государственной ветеренарной службы Новгородской области"</t>
  </si>
  <si>
    <t>5.1.</t>
  </si>
  <si>
    <t>Исп. Куликова Наталья Евгеньевна</t>
  </si>
  <si>
    <t>тел.5-03-26</t>
  </si>
  <si>
    <t>Подпрограмма "Наследие и современность" государственной программы Новгородской области "Развитие культуры и архивного дела Новгородской области на 2019-2025 годы"</t>
  </si>
  <si>
    <t>Подпрограмма "Обеспечение жильем молодых семей" государственной программы "Развитие жилищного строительства на территории Новгородской области на 2019 -2025 годы"</t>
  </si>
  <si>
    <t xml:space="preserve">Развитие физической культуры и массового спорта  на территории Новгородской области </t>
  </si>
  <si>
    <t>Подпрограмма "Вовлечение молодежи Новгородской области в социальную практику</t>
  </si>
  <si>
    <t>7.1.</t>
  </si>
  <si>
    <t>2.1.</t>
  </si>
  <si>
    <t>3.1.</t>
  </si>
  <si>
    <t>3.2.</t>
  </si>
  <si>
    <t>3.3.</t>
  </si>
  <si>
    <t>8.1.</t>
  </si>
  <si>
    <t>11.1</t>
  </si>
  <si>
    <t>Защита населения и территорий от чрезвычайных ситуаций, обеспечение пожарной безопасности и безопасности людей на водных объектах на территории Новгородской области на 2020-2025 годы</t>
  </si>
  <si>
    <t>23.1.</t>
  </si>
  <si>
    <t>Подпрограмма "Развитие торговли и заготовительной деятельности в Новгородской области"</t>
  </si>
  <si>
    <r>
      <t>Комплексное развитие сельских территорий Новгородской области до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2030 года</t>
    </r>
  </si>
  <si>
    <t>Совершенствование и содержание дорожного хозяйства Новгородской области (за исключением автомобильных дорог федерального значения) на 2020 - 2026 годы</t>
  </si>
  <si>
    <t xml:space="preserve">Социальная поддержка граждан в Новгородской области на 2019 - 2025 годы </t>
  </si>
  <si>
    <t>21.1</t>
  </si>
  <si>
    <t>Подпрограмма "Региональная программа в области обращения с отходами, в том числе с ТКО" государственной программы Новгородской области "Охрана окружающей среды Новгородской области на 2014-2025 годы"</t>
  </si>
  <si>
    <t>подпрограмма "Развитие инраструктуры водоснабжения и водоотведения населенных пунктов Новгородской области на 2019 -2025"</t>
  </si>
  <si>
    <t>"Развитие спорта  высших достижений и системы и системы подготовки спортивного резерва "</t>
  </si>
  <si>
    <t>Модернизация школьных систем образования путем проведения капитальных ремонтов зданий государственных и муниципальных общеобразовательных организаций  Новгородской области в 2022 - 2026 годах</t>
  </si>
  <si>
    <t>Государственная программа Новгородской области  "Управление государственными финансами Новгородской области на 2014-2025 годы"</t>
  </si>
  <si>
    <r>
      <t xml:space="preserve">Информация об участии Пестовского муниципального района в  государственных программах Новгородской области  за  2023 год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тыс.руб.</t>
    </r>
  </si>
  <si>
    <t>Формирование современной городской среды на территории муниципальных образований Новгородской области на 2018 - 2030 годы</t>
  </si>
  <si>
    <t>Развитие системы управления имуществом в Новгородской области на 2019-2026 годы"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</si>
</sst>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[$-F400]h:mm:ss\ AM/PM"/>
    <numFmt numFmtId="179" formatCode="0.000"/>
    <numFmt numFmtId="180" formatCode="0.0000"/>
    <numFmt numFmtId="181" formatCode="#,##0.00\ _₽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177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6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top"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77" fontId="53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2" fontId="52" fillId="0" borderId="0" xfId="0" applyNumberFormat="1" applyFont="1" applyFill="1" applyAlignment="1">
      <alignment horizontal="center"/>
    </xf>
    <xf numFmtId="2" fontId="5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4" fillId="0" borderId="10" xfId="61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2"/>
  <sheetViews>
    <sheetView tabSelected="1" zoomScale="90" zoomScaleNormal="90"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C52" sqref="C52"/>
    </sheetView>
  </sheetViews>
  <sheetFormatPr defaultColWidth="9.00390625" defaultRowHeight="12.75"/>
  <cols>
    <col min="1" max="1" width="4.00390625" style="9" customWidth="1"/>
    <col min="2" max="2" width="20.375" style="2" customWidth="1"/>
    <col min="3" max="3" width="10.375" style="2" customWidth="1"/>
    <col min="4" max="4" width="10.25390625" style="3" customWidth="1"/>
    <col min="5" max="5" width="10.625" style="3" customWidth="1"/>
    <col min="6" max="6" width="10.25390625" style="2" customWidth="1"/>
    <col min="7" max="7" width="10.625" style="2" customWidth="1"/>
    <col min="8" max="8" width="10.25390625" style="2" customWidth="1"/>
    <col min="9" max="9" width="9.375" style="2" customWidth="1"/>
    <col min="10" max="10" width="9.25390625" style="1" customWidth="1"/>
    <col min="11" max="11" width="9.75390625" style="1" customWidth="1"/>
    <col min="12" max="12" width="10.25390625" style="1" customWidth="1"/>
    <col min="13" max="13" width="10.375" style="1" customWidth="1"/>
    <col min="14" max="14" width="10.25390625" style="2" customWidth="1"/>
    <col min="15" max="16" width="8.375" style="1" customWidth="1"/>
    <col min="17" max="17" width="8.625" style="2" customWidth="1"/>
    <col min="18" max="16384" width="9.125" style="2" customWidth="1"/>
  </cols>
  <sheetData>
    <row r="1" spans="1:17" ht="38.25" customHeight="1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4" customFormat="1" ht="16.5" customHeight="1">
      <c r="A2" s="47" t="s">
        <v>5</v>
      </c>
      <c r="B2" s="47" t="s">
        <v>0</v>
      </c>
      <c r="C2" s="42" t="s">
        <v>19</v>
      </c>
      <c r="D2" s="42"/>
      <c r="E2" s="42"/>
      <c r="F2" s="42" t="s">
        <v>1</v>
      </c>
      <c r="G2" s="43"/>
      <c r="H2" s="43"/>
      <c r="I2" s="42" t="s">
        <v>6</v>
      </c>
      <c r="J2" s="43"/>
      <c r="K2" s="43"/>
      <c r="L2" s="42" t="s">
        <v>7</v>
      </c>
      <c r="M2" s="43"/>
      <c r="N2" s="43"/>
      <c r="O2" s="42" t="s">
        <v>20</v>
      </c>
      <c r="P2" s="43"/>
      <c r="Q2" s="43"/>
    </row>
    <row r="3" spans="1:17" s="4" customFormat="1" ht="60" customHeight="1">
      <c r="A3" s="47"/>
      <c r="B3" s="43"/>
      <c r="C3" s="5" t="s">
        <v>4</v>
      </c>
      <c r="D3" s="5" t="s">
        <v>2</v>
      </c>
      <c r="E3" s="5" t="s">
        <v>3</v>
      </c>
      <c r="F3" s="5" t="s">
        <v>4</v>
      </c>
      <c r="G3" s="5" t="s">
        <v>2</v>
      </c>
      <c r="H3" s="5" t="s">
        <v>3</v>
      </c>
      <c r="I3" s="5" t="s">
        <v>4</v>
      </c>
      <c r="J3" s="5" t="s">
        <v>2</v>
      </c>
      <c r="K3" s="5" t="s">
        <v>3</v>
      </c>
      <c r="L3" s="5" t="s">
        <v>4</v>
      </c>
      <c r="M3" s="5" t="s">
        <v>2</v>
      </c>
      <c r="N3" s="5" t="s">
        <v>3</v>
      </c>
      <c r="O3" s="5" t="s">
        <v>23</v>
      </c>
      <c r="P3" s="5" t="s">
        <v>24</v>
      </c>
      <c r="Q3" s="5" t="s">
        <v>25</v>
      </c>
    </row>
    <row r="4" spans="1:17" s="4" customFormat="1" ht="15" customHeight="1">
      <c r="A4" s="10"/>
      <c r="B4" s="13">
        <v>1</v>
      </c>
      <c r="C4" s="13"/>
      <c r="D4" s="20">
        <v>2</v>
      </c>
      <c r="E4" s="20">
        <v>3</v>
      </c>
      <c r="F4" s="13">
        <v>4</v>
      </c>
      <c r="G4" s="13">
        <v>5</v>
      </c>
      <c r="H4" s="13">
        <v>6</v>
      </c>
      <c r="I4" s="21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10</v>
      </c>
      <c r="P4" s="13">
        <v>11</v>
      </c>
      <c r="Q4" s="13">
        <v>12</v>
      </c>
    </row>
    <row r="5" spans="1:17" ht="1.5" customHeight="1">
      <c r="A5" s="22"/>
      <c r="B5" s="44" t="s">
        <v>8</v>
      </c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23"/>
      <c r="P5" s="23"/>
      <c r="Q5" s="23"/>
    </row>
    <row r="6" spans="1:17" s="4" customFormat="1" ht="11.25" customHeight="1">
      <c r="A6" s="46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s="12" customFormat="1" ht="62.25" customHeight="1">
      <c r="A7" s="28" t="s">
        <v>18</v>
      </c>
      <c r="B7" s="11" t="s">
        <v>44</v>
      </c>
      <c r="C7" s="25">
        <f aca="true" t="shared" si="0" ref="C7:E11">F7+I7+L7</f>
        <v>225014.12</v>
      </c>
      <c r="D7" s="25">
        <f t="shared" si="0"/>
        <v>224486.59999999998</v>
      </c>
      <c r="E7" s="25">
        <f t="shared" si="0"/>
        <v>224486.59999999998</v>
      </c>
      <c r="F7" s="25">
        <f>F8+F9+F10+F11+F12</f>
        <v>205214.47</v>
      </c>
      <c r="G7" s="25">
        <f aca="true" t="shared" si="1" ref="G7:Q7">G8+G9+G10+G11+G12</f>
        <v>204686.94999999998</v>
      </c>
      <c r="H7" s="25">
        <f t="shared" si="1"/>
        <v>204686.94999999998</v>
      </c>
      <c r="I7" s="25">
        <f t="shared" si="1"/>
        <v>1181.8100000000002</v>
      </c>
      <c r="J7" s="25">
        <f t="shared" si="1"/>
        <v>1181.8100000000002</v>
      </c>
      <c r="K7" s="25">
        <f t="shared" si="1"/>
        <v>1181.8100000000002</v>
      </c>
      <c r="L7" s="25">
        <f t="shared" si="1"/>
        <v>18617.84</v>
      </c>
      <c r="M7" s="25">
        <f t="shared" si="1"/>
        <v>18617.84</v>
      </c>
      <c r="N7" s="25">
        <f t="shared" si="1"/>
        <v>18617.84</v>
      </c>
      <c r="O7" s="25">
        <f t="shared" si="1"/>
        <v>0</v>
      </c>
      <c r="P7" s="25">
        <f t="shared" si="1"/>
        <v>0</v>
      </c>
      <c r="Q7" s="25">
        <f t="shared" si="1"/>
        <v>0</v>
      </c>
    </row>
    <row r="8" spans="1:17" s="12" customFormat="1" ht="189.75" customHeight="1">
      <c r="A8" s="15" t="s">
        <v>63</v>
      </c>
      <c r="B8" s="11" t="s">
        <v>59</v>
      </c>
      <c r="C8" s="25">
        <f t="shared" si="0"/>
        <v>27255.75</v>
      </c>
      <c r="D8" s="25">
        <f t="shared" si="0"/>
        <v>27009.73</v>
      </c>
      <c r="E8" s="25">
        <f t="shared" si="0"/>
        <v>27009.73</v>
      </c>
      <c r="F8" s="25">
        <v>8518.77</v>
      </c>
      <c r="G8" s="25">
        <v>8272.75</v>
      </c>
      <c r="H8" s="25">
        <v>8272.75</v>
      </c>
      <c r="I8" s="25">
        <v>119.14</v>
      </c>
      <c r="J8" s="25">
        <v>119.14</v>
      </c>
      <c r="K8" s="25">
        <v>119.14</v>
      </c>
      <c r="L8" s="25">
        <v>18617.84</v>
      </c>
      <c r="M8" s="25">
        <v>18617.84</v>
      </c>
      <c r="N8" s="25">
        <v>18617.84</v>
      </c>
      <c r="O8" s="25">
        <v>0</v>
      </c>
      <c r="P8" s="25">
        <v>0</v>
      </c>
      <c r="Q8" s="25">
        <v>0</v>
      </c>
    </row>
    <row r="9" spans="1:17" s="12" customFormat="1" ht="187.5" customHeight="1">
      <c r="A9" s="15" t="s">
        <v>64</v>
      </c>
      <c r="B9" s="11" t="s">
        <v>60</v>
      </c>
      <c r="C9" s="25">
        <f t="shared" si="0"/>
        <v>414.9</v>
      </c>
      <c r="D9" s="25">
        <f t="shared" si="0"/>
        <v>414.9</v>
      </c>
      <c r="E9" s="25">
        <f t="shared" si="0"/>
        <v>414.9</v>
      </c>
      <c r="F9" s="25">
        <v>414.9</v>
      </c>
      <c r="G9" s="25">
        <v>414.9</v>
      </c>
      <c r="H9" s="25">
        <v>414.9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spans="1:17" s="12" customFormat="1" ht="77.25" customHeight="1">
      <c r="A10" s="15" t="s">
        <v>65</v>
      </c>
      <c r="B10" s="11" t="s">
        <v>62</v>
      </c>
      <c r="C10" s="25">
        <f t="shared" si="0"/>
        <v>0</v>
      </c>
      <c r="D10" s="25">
        <f t="shared" si="0"/>
        <v>0</v>
      </c>
      <c r="E10" s="25">
        <f t="shared" si="0"/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s="12" customFormat="1" ht="147.75" customHeight="1">
      <c r="A11" s="15" t="s">
        <v>66</v>
      </c>
      <c r="B11" s="11" t="s">
        <v>68</v>
      </c>
      <c r="C11" s="25">
        <f t="shared" si="0"/>
        <v>10233.3</v>
      </c>
      <c r="D11" s="25">
        <f t="shared" si="0"/>
        <v>10220</v>
      </c>
      <c r="E11" s="25">
        <f t="shared" si="0"/>
        <v>10220</v>
      </c>
      <c r="F11" s="25">
        <f>10233.3</f>
        <v>10233.3</v>
      </c>
      <c r="G11" s="25">
        <f>10220</f>
        <v>10220</v>
      </c>
      <c r="H11" s="25">
        <f>10220</f>
        <v>10220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s="12" customFormat="1" ht="97.5" customHeight="1">
      <c r="A12" s="15" t="s">
        <v>67</v>
      </c>
      <c r="B12" s="11" t="s">
        <v>61</v>
      </c>
      <c r="C12" s="25">
        <f>F12+I12+L12</f>
        <v>187110.17</v>
      </c>
      <c r="D12" s="25">
        <f>G12+J12+M12</f>
        <v>186841.97</v>
      </c>
      <c r="E12" s="25">
        <f>H12+K12+N12</f>
        <v>186841.97</v>
      </c>
      <c r="F12" s="25">
        <v>186047.5</v>
      </c>
      <c r="G12" s="25">
        <v>185779.3</v>
      </c>
      <c r="H12" s="25">
        <v>185779.3</v>
      </c>
      <c r="I12" s="25">
        <v>1062.67</v>
      </c>
      <c r="J12" s="25">
        <v>1062.67</v>
      </c>
      <c r="K12" s="25">
        <v>1062.67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17" s="12" customFormat="1" ht="78.75" customHeight="1">
      <c r="A13" s="15" t="s">
        <v>14</v>
      </c>
      <c r="B13" s="11" t="s">
        <v>45</v>
      </c>
      <c r="C13" s="25">
        <f aca="true" t="shared" si="2" ref="C13:E24">F13+I13+L13</f>
        <v>9144.880000000001</v>
      </c>
      <c r="D13" s="25">
        <f t="shared" si="2"/>
        <v>9144.880000000001</v>
      </c>
      <c r="E13" s="25">
        <f t="shared" si="2"/>
        <v>9144.880000000001</v>
      </c>
      <c r="F13" s="25">
        <f aca="true" t="shared" si="3" ref="F13:Q13">F14</f>
        <v>5143.09</v>
      </c>
      <c r="G13" s="25">
        <f t="shared" si="3"/>
        <v>5143.09</v>
      </c>
      <c r="H13" s="25">
        <f t="shared" si="3"/>
        <v>5143.09</v>
      </c>
      <c r="I13" s="25">
        <f t="shared" si="3"/>
        <v>78.75</v>
      </c>
      <c r="J13" s="25">
        <f t="shared" si="3"/>
        <v>78.75</v>
      </c>
      <c r="K13" s="25">
        <f t="shared" si="3"/>
        <v>78.75</v>
      </c>
      <c r="L13" s="25">
        <f t="shared" si="3"/>
        <v>3923.04</v>
      </c>
      <c r="M13" s="25">
        <f t="shared" si="3"/>
        <v>3923.04</v>
      </c>
      <c r="N13" s="25">
        <f t="shared" si="3"/>
        <v>3923.04</v>
      </c>
      <c r="O13" s="25">
        <f t="shared" si="3"/>
        <v>0</v>
      </c>
      <c r="P13" s="25">
        <f t="shared" si="3"/>
        <v>0</v>
      </c>
      <c r="Q13" s="26">
        <f t="shared" si="3"/>
        <v>0</v>
      </c>
    </row>
    <row r="14" spans="1:17" s="12" customFormat="1" ht="65.25" customHeight="1">
      <c r="A14" s="15" t="s">
        <v>83</v>
      </c>
      <c r="B14" s="11" t="s">
        <v>78</v>
      </c>
      <c r="C14" s="25">
        <f t="shared" si="2"/>
        <v>9144.880000000001</v>
      </c>
      <c r="D14" s="25">
        <f t="shared" si="2"/>
        <v>9144.880000000001</v>
      </c>
      <c r="E14" s="25">
        <f t="shared" si="2"/>
        <v>9144.880000000001</v>
      </c>
      <c r="F14" s="25">
        <v>5143.09</v>
      </c>
      <c r="G14" s="25">
        <v>5143.09</v>
      </c>
      <c r="H14" s="25">
        <v>5143.09</v>
      </c>
      <c r="I14" s="25">
        <v>78.75</v>
      </c>
      <c r="J14" s="25">
        <v>78.75</v>
      </c>
      <c r="K14" s="25">
        <v>78.75</v>
      </c>
      <c r="L14" s="25">
        <v>3923.04</v>
      </c>
      <c r="M14" s="25">
        <v>3923.04</v>
      </c>
      <c r="N14" s="25">
        <v>3923.04</v>
      </c>
      <c r="O14" s="25">
        <v>0</v>
      </c>
      <c r="P14" s="25">
        <v>0</v>
      </c>
      <c r="Q14" s="26">
        <v>0</v>
      </c>
    </row>
    <row r="15" spans="1:17" s="12" customFormat="1" ht="51" customHeight="1">
      <c r="A15" s="15" t="s">
        <v>15</v>
      </c>
      <c r="B15" s="11" t="s">
        <v>46</v>
      </c>
      <c r="C15" s="25">
        <f t="shared" si="2"/>
        <v>496.95</v>
      </c>
      <c r="D15" s="25">
        <f t="shared" si="2"/>
        <v>496.95</v>
      </c>
      <c r="E15" s="25">
        <f t="shared" si="2"/>
        <v>496.95</v>
      </c>
      <c r="F15" s="25">
        <f aca="true" t="shared" si="4" ref="F15:Q15">F16+F17+F18</f>
        <v>89.7</v>
      </c>
      <c r="G15" s="25">
        <f t="shared" si="4"/>
        <v>89.7</v>
      </c>
      <c r="H15" s="25">
        <f t="shared" si="4"/>
        <v>89.7</v>
      </c>
      <c r="I15" s="25">
        <f t="shared" si="4"/>
        <v>24.85</v>
      </c>
      <c r="J15" s="25">
        <f t="shared" si="4"/>
        <v>24.85</v>
      </c>
      <c r="K15" s="25">
        <f t="shared" si="4"/>
        <v>24.85</v>
      </c>
      <c r="L15" s="25">
        <f t="shared" si="4"/>
        <v>382.4</v>
      </c>
      <c r="M15" s="25">
        <f t="shared" si="4"/>
        <v>382.4</v>
      </c>
      <c r="N15" s="25">
        <f t="shared" si="4"/>
        <v>382.4</v>
      </c>
      <c r="O15" s="25">
        <f t="shared" si="4"/>
        <v>0</v>
      </c>
      <c r="P15" s="25">
        <f t="shared" si="4"/>
        <v>0</v>
      </c>
      <c r="Q15" s="25">
        <f t="shared" si="4"/>
        <v>0</v>
      </c>
    </row>
    <row r="16" spans="1:17" s="12" customFormat="1" ht="105" customHeight="1">
      <c r="A16" s="15" t="s">
        <v>84</v>
      </c>
      <c r="B16" s="11" t="s">
        <v>80</v>
      </c>
      <c r="C16" s="25">
        <f t="shared" si="2"/>
        <v>0</v>
      </c>
      <c r="D16" s="25">
        <f t="shared" si="2"/>
        <v>0</v>
      </c>
      <c r="E16" s="25">
        <f t="shared" si="2"/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>O17+O18</f>
        <v>0</v>
      </c>
      <c r="P16" s="25">
        <f>P17+P18</f>
        <v>0</v>
      </c>
      <c r="Q16" s="25">
        <f>Q17+Q18</f>
        <v>0</v>
      </c>
    </row>
    <row r="17" spans="1:17" s="12" customFormat="1" ht="90" customHeight="1">
      <c r="A17" s="15" t="s">
        <v>85</v>
      </c>
      <c r="B17" s="11" t="s">
        <v>98</v>
      </c>
      <c r="C17" s="25">
        <f t="shared" si="2"/>
        <v>496.95</v>
      </c>
      <c r="D17" s="25">
        <f t="shared" si="2"/>
        <v>496.95</v>
      </c>
      <c r="E17" s="25">
        <f t="shared" si="2"/>
        <v>496.95</v>
      </c>
      <c r="F17" s="25">
        <v>89.7</v>
      </c>
      <c r="G17" s="25">
        <v>89.7</v>
      </c>
      <c r="H17" s="25">
        <v>89.7</v>
      </c>
      <c r="I17" s="25">
        <v>24.85</v>
      </c>
      <c r="J17" s="25">
        <v>24.85</v>
      </c>
      <c r="K17" s="25">
        <v>24.85</v>
      </c>
      <c r="L17" s="25">
        <v>382.4</v>
      </c>
      <c r="M17" s="25">
        <v>382.4</v>
      </c>
      <c r="N17" s="25">
        <v>382.4</v>
      </c>
      <c r="O17" s="25">
        <v>0</v>
      </c>
      <c r="P17" s="25">
        <v>0</v>
      </c>
      <c r="Q17" s="25">
        <v>0</v>
      </c>
    </row>
    <row r="18" spans="1:17" s="12" customFormat="1" ht="95.25" customHeight="1">
      <c r="A18" s="15" t="s">
        <v>86</v>
      </c>
      <c r="B18" s="11" t="s">
        <v>81</v>
      </c>
      <c r="C18" s="25">
        <f t="shared" si="2"/>
        <v>0</v>
      </c>
      <c r="D18" s="25">
        <f t="shared" si="2"/>
        <v>0</v>
      </c>
      <c r="E18" s="25">
        <f t="shared" si="2"/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s="12" customFormat="1" ht="141.75" customHeight="1">
      <c r="A19" s="15" t="s">
        <v>13</v>
      </c>
      <c r="B19" s="11" t="s">
        <v>100</v>
      </c>
      <c r="C19" s="25">
        <f t="shared" si="2"/>
        <v>171414.19999999998</v>
      </c>
      <c r="D19" s="25">
        <f t="shared" si="2"/>
        <v>169004.33000000002</v>
      </c>
      <c r="E19" s="25">
        <f t="shared" si="2"/>
        <v>169004.33000000002</v>
      </c>
      <c r="F19" s="25">
        <f aca="true" t="shared" si="5" ref="F19:Q19">F20+F21</f>
        <v>149466.8</v>
      </c>
      <c r="G19" s="25">
        <f t="shared" si="5"/>
        <v>147538.83000000002</v>
      </c>
      <c r="H19" s="25">
        <f t="shared" si="5"/>
        <v>147538.83000000002</v>
      </c>
      <c r="I19" s="25">
        <f t="shared" si="5"/>
        <v>20336.6</v>
      </c>
      <c r="J19" s="25">
        <f t="shared" si="5"/>
        <v>19854.7</v>
      </c>
      <c r="K19" s="25">
        <f t="shared" si="5"/>
        <v>19854.7</v>
      </c>
      <c r="L19" s="25">
        <f t="shared" si="5"/>
        <v>1610.8</v>
      </c>
      <c r="M19" s="25">
        <f t="shared" si="5"/>
        <v>1610.8</v>
      </c>
      <c r="N19" s="25">
        <f t="shared" si="5"/>
        <v>1610.8</v>
      </c>
      <c r="O19" s="25">
        <f t="shared" si="5"/>
        <v>0</v>
      </c>
      <c r="P19" s="25">
        <f t="shared" si="5"/>
        <v>0</v>
      </c>
      <c r="Q19" s="26">
        <f t="shared" si="5"/>
        <v>0</v>
      </c>
    </row>
    <row r="20" spans="1:18" s="12" customFormat="1" ht="110.25" customHeight="1">
      <c r="A20" s="15" t="s">
        <v>71</v>
      </c>
      <c r="B20" s="11" t="s">
        <v>69</v>
      </c>
      <c r="C20" s="25">
        <f t="shared" si="2"/>
        <v>171414.19999999998</v>
      </c>
      <c r="D20" s="25">
        <f t="shared" si="2"/>
        <v>169004.33000000002</v>
      </c>
      <c r="E20" s="25">
        <f t="shared" si="2"/>
        <v>169004.33000000002</v>
      </c>
      <c r="F20" s="25">
        <f>22177.6+20701.5+42668.9+27267.9+8434.2+1000+27216.7</f>
        <v>149466.8</v>
      </c>
      <c r="G20" s="25">
        <f>21725.4+19745.83+42609.5+27267.9+7973.5+1000+27216.7</f>
        <v>147538.83000000002</v>
      </c>
      <c r="H20" s="25">
        <f>21725.4+19745.83+42609.5+27267.9+7973.5+1000+27216.7</f>
        <v>147538.83000000002</v>
      </c>
      <c r="I20" s="25">
        <f>2820+5012+10404.6+0+1100+1000</f>
        <v>20336.6</v>
      </c>
      <c r="J20" s="25">
        <f>2706.95+4773.08+10389.77+0+984.9+1000</f>
        <v>19854.7</v>
      </c>
      <c r="K20" s="25">
        <f>2706.95+4773.08+10389.77+0+984.9+1000</f>
        <v>19854.7</v>
      </c>
      <c r="L20" s="25">
        <f>0+0+805.4+0+0+805.4</f>
        <v>1610.8</v>
      </c>
      <c r="M20" s="25">
        <f>0+0+805.4+0+0+805.4</f>
        <v>1610.8</v>
      </c>
      <c r="N20" s="25">
        <f>0+0+805.4+0+0+805.4</f>
        <v>1610.8</v>
      </c>
      <c r="O20" s="25">
        <f>0+0+0+0+0+0</f>
        <v>0</v>
      </c>
      <c r="P20" s="25">
        <f>0+0+0+0+0+0</f>
        <v>0</v>
      </c>
      <c r="Q20" s="26">
        <f>0+0+0+0+0+0</f>
        <v>0</v>
      </c>
      <c r="R20" s="27"/>
    </row>
    <row r="21" spans="1:17" s="12" customFormat="1" ht="91.5" customHeight="1">
      <c r="A21" s="15" t="s">
        <v>72</v>
      </c>
      <c r="B21" s="11" t="s">
        <v>70</v>
      </c>
      <c r="C21" s="25">
        <f t="shared" si="2"/>
        <v>0</v>
      </c>
      <c r="D21" s="25">
        <f t="shared" si="2"/>
        <v>0</v>
      </c>
      <c r="E21" s="25">
        <f t="shared" si="2"/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6">
        <v>0</v>
      </c>
    </row>
    <row r="22" spans="1:17" s="12" customFormat="1" ht="268.5" customHeight="1">
      <c r="A22" s="15" t="s">
        <v>16</v>
      </c>
      <c r="B22" s="11" t="s">
        <v>73</v>
      </c>
      <c r="C22" s="25">
        <f t="shared" si="2"/>
        <v>396.74</v>
      </c>
      <c r="D22" s="25">
        <f t="shared" si="2"/>
        <v>396.74</v>
      </c>
      <c r="E22" s="25">
        <f t="shared" si="2"/>
        <v>396.74</v>
      </c>
      <c r="F22" s="25">
        <f aca="true" t="shared" si="6" ref="F22:Q22">F23</f>
        <v>396.74</v>
      </c>
      <c r="G22" s="25">
        <f t="shared" si="6"/>
        <v>396.74</v>
      </c>
      <c r="H22" s="25">
        <f t="shared" si="6"/>
        <v>396.74</v>
      </c>
      <c r="I22" s="25">
        <f t="shared" si="6"/>
        <v>0</v>
      </c>
      <c r="J22" s="25">
        <f t="shared" si="6"/>
        <v>0</v>
      </c>
      <c r="K22" s="25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25">
        <f t="shared" si="6"/>
        <v>0</v>
      </c>
      <c r="Q22" s="26">
        <f t="shared" si="6"/>
        <v>0</v>
      </c>
    </row>
    <row r="23" spans="1:17" s="12" customFormat="1" ht="61.5" customHeight="1">
      <c r="A23" s="15" t="s">
        <v>75</v>
      </c>
      <c r="B23" s="11" t="s">
        <v>74</v>
      </c>
      <c r="C23" s="25">
        <f t="shared" si="2"/>
        <v>396.74</v>
      </c>
      <c r="D23" s="25">
        <f t="shared" si="2"/>
        <v>396.74</v>
      </c>
      <c r="E23" s="25">
        <f t="shared" si="2"/>
        <v>396.74</v>
      </c>
      <c r="F23" s="25">
        <v>396.74</v>
      </c>
      <c r="G23" s="25">
        <v>396.74</v>
      </c>
      <c r="H23" s="25">
        <v>396.74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6">
        <v>0</v>
      </c>
    </row>
    <row r="24" spans="1:17" s="12" customFormat="1" ht="65.25" customHeight="1">
      <c r="A24" s="15" t="s">
        <v>9</v>
      </c>
      <c r="B24" s="11" t="s">
        <v>93</v>
      </c>
      <c r="C24" s="25">
        <f t="shared" si="2"/>
        <v>11542.2</v>
      </c>
      <c r="D24" s="25">
        <f t="shared" si="2"/>
        <v>11318.2</v>
      </c>
      <c r="E24" s="25">
        <f t="shared" si="2"/>
        <v>11318.2</v>
      </c>
      <c r="F24" s="25">
        <f>10795</f>
        <v>10795</v>
      </c>
      <c r="G24" s="25">
        <f>10587.1</f>
        <v>10587.1</v>
      </c>
      <c r="H24" s="25">
        <f>10587.1</f>
        <v>10587.1</v>
      </c>
      <c r="I24" s="25">
        <f>747.2</f>
        <v>747.2</v>
      </c>
      <c r="J24" s="25">
        <f>731.1</f>
        <v>731.1</v>
      </c>
      <c r="K24" s="25">
        <f>731.1</f>
        <v>731.1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s="12" customFormat="1" ht="95.25" customHeight="1">
      <c r="A25" s="15" t="s">
        <v>10</v>
      </c>
      <c r="B25" s="11" t="s">
        <v>49</v>
      </c>
      <c r="C25" s="25">
        <f aca="true" t="shared" si="7" ref="C25:E26">F25+I25+L25+O25</f>
        <v>3695.99</v>
      </c>
      <c r="D25" s="25">
        <f t="shared" si="7"/>
        <v>3695.99</v>
      </c>
      <c r="E25" s="25">
        <f t="shared" si="7"/>
        <v>3695.99</v>
      </c>
      <c r="F25" s="25">
        <f aca="true" t="shared" si="8" ref="F25:Q25">F26</f>
        <v>572.9</v>
      </c>
      <c r="G25" s="25">
        <f t="shared" si="8"/>
        <v>572.9</v>
      </c>
      <c r="H25" s="25">
        <f t="shared" si="8"/>
        <v>572.9</v>
      </c>
      <c r="I25" s="25">
        <f t="shared" si="8"/>
        <v>282.41</v>
      </c>
      <c r="J25" s="25">
        <f t="shared" si="8"/>
        <v>282.41</v>
      </c>
      <c r="K25" s="25">
        <f t="shared" si="8"/>
        <v>282.41</v>
      </c>
      <c r="L25" s="25">
        <f t="shared" si="8"/>
        <v>438.28</v>
      </c>
      <c r="M25" s="25">
        <f t="shared" si="8"/>
        <v>438.28</v>
      </c>
      <c r="N25" s="25">
        <f t="shared" si="8"/>
        <v>438.28</v>
      </c>
      <c r="O25" s="25">
        <f t="shared" si="8"/>
        <v>2402.4</v>
      </c>
      <c r="P25" s="25">
        <f t="shared" si="8"/>
        <v>2402.4</v>
      </c>
      <c r="Q25" s="25">
        <f t="shared" si="8"/>
        <v>2402.4</v>
      </c>
    </row>
    <row r="26" spans="1:17" s="12" customFormat="1" ht="174.75" customHeight="1">
      <c r="A26" s="15" t="s">
        <v>82</v>
      </c>
      <c r="B26" s="11" t="s">
        <v>79</v>
      </c>
      <c r="C26" s="25">
        <f t="shared" si="7"/>
        <v>3695.99</v>
      </c>
      <c r="D26" s="25">
        <f t="shared" si="7"/>
        <v>3695.99</v>
      </c>
      <c r="E26" s="25">
        <f t="shared" si="7"/>
        <v>3695.99</v>
      </c>
      <c r="F26" s="25">
        <v>572.9</v>
      </c>
      <c r="G26" s="25">
        <v>572.9</v>
      </c>
      <c r="H26" s="25">
        <v>572.9</v>
      </c>
      <c r="I26" s="25">
        <v>282.41</v>
      </c>
      <c r="J26" s="25">
        <v>282.41</v>
      </c>
      <c r="K26" s="25">
        <v>282.41</v>
      </c>
      <c r="L26" s="25">
        <v>438.28</v>
      </c>
      <c r="M26" s="25">
        <v>438.28</v>
      </c>
      <c r="N26" s="25">
        <v>438.28</v>
      </c>
      <c r="O26" s="25">
        <v>2402.4</v>
      </c>
      <c r="P26" s="25">
        <v>2402.4</v>
      </c>
      <c r="Q26" s="25">
        <v>2402.4</v>
      </c>
    </row>
    <row r="27" spans="1:18" s="12" customFormat="1" ht="142.5" customHeight="1">
      <c r="A27" s="15" t="s">
        <v>17</v>
      </c>
      <c r="B27" s="11" t="s">
        <v>47</v>
      </c>
      <c r="C27" s="25">
        <f>F27+I27+L27</f>
        <v>8222.55</v>
      </c>
      <c r="D27" s="25">
        <f>G27+J27+M27</f>
        <v>8217.18</v>
      </c>
      <c r="E27" s="25">
        <f>H27+K27+N27</f>
        <v>8217.18</v>
      </c>
      <c r="F27" s="25">
        <f aca="true" t="shared" si="9" ref="F27:Q27">F28</f>
        <v>6706.73</v>
      </c>
      <c r="G27" s="25">
        <f t="shared" si="9"/>
        <v>6702.43</v>
      </c>
      <c r="H27" s="25">
        <f t="shared" si="9"/>
        <v>6702.43</v>
      </c>
      <c r="I27" s="25">
        <f t="shared" si="9"/>
        <v>1515.82</v>
      </c>
      <c r="J27" s="25">
        <f t="shared" si="9"/>
        <v>1514.75</v>
      </c>
      <c r="K27" s="25">
        <f t="shared" si="9"/>
        <v>1514.75</v>
      </c>
      <c r="L27" s="25">
        <f t="shared" si="9"/>
        <v>0</v>
      </c>
      <c r="M27" s="25">
        <f t="shared" si="9"/>
        <v>0</v>
      </c>
      <c r="N27" s="25">
        <f t="shared" si="9"/>
        <v>0</v>
      </c>
      <c r="O27" s="25">
        <f t="shared" si="9"/>
        <v>0</v>
      </c>
      <c r="P27" s="25">
        <f t="shared" si="9"/>
        <v>0</v>
      </c>
      <c r="Q27" s="25">
        <f t="shared" si="9"/>
        <v>0</v>
      </c>
      <c r="R27" s="27"/>
    </row>
    <row r="28" spans="1:18" s="12" customFormat="1" ht="141" customHeight="1">
      <c r="A28" s="15" t="s">
        <v>87</v>
      </c>
      <c r="B28" s="11" t="s">
        <v>97</v>
      </c>
      <c r="C28" s="25">
        <f>F28+I28+L28+O28</f>
        <v>8222.55</v>
      </c>
      <c r="D28" s="25">
        <f>G28+J28+M28+P28</f>
        <v>8217.18</v>
      </c>
      <c r="E28" s="25">
        <f>H28+K28+N28+Q28</f>
        <v>8217.18</v>
      </c>
      <c r="F28" s="25">
        <v>6706.73</v>
      </c>
      <c r="G28" s="25">
        <v>6702.43</v>
      </c>
      <c r="H28" s="25">
        <v>6702.43</v>
      </c>
      <c r="I28" s="25">
        <v>1515.82</v>
      </c>
      <c r="J28" s="25">
        <v>1514.75</v>
      </c>
      <c r="K28" s="25">
        <v>1514.75</v>
      </c>
      <c r="L28" s="25">
        <v>0</v>
      </c>
      <c r="M28" s="25">
        <v>0</v>
      </c>
      <c r="N28" s="25">
        <f>0</f>
        <v>0</v>
      </c>
      <c r="O28" s="25">
        <f>0</f>
        <v>0</v>
      </c>
      <c r="P28" s="25">
        <f>0</f>
        <v>0</v>
      </c>
      <c r="Q28" s="25">
        <f>0</f>
        <v>0</v>
      </c>
      <c r="R28" s="27"/>
    </row>
    <row r="29" spans="1:17" s="12" customFormat="1" ht="60.75" customHeight="1">
      <c r="A29" s="15" t="s">
        <v>11</v>
      </c>
      <c r="B29" s="11" t="s">
        <v>48</v>
      </c>
      <c r="C29" s="25">
        <f aca="true" t="shared" si="10" ref="C29:E34">F29+I29+L29</f>
        <v>0</v>
      </c>
      <c r="D29" s="25">
        <f t="shared" si="10"/>
        <v>0</v>
      </c>
      <c r="E29" s="25">
        <f t="shared" si="10"/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8" s="12" customFormat="1" ht="108.75" customHeight="1">
      <c r="A30" s="15" t="s">
        <v>21</v>
      </c>
      <c r="B30" s="11" t="s">
        <v>102</v>
      </c>
      <c r="C30" s="25">
        <f t="shared" si="10"/>
        <v>10653.35</v>
      </c>
      <c r="D30" s="25">
        <f t="shared" si="10"/>
        <v>10653.35</v>
      </c>
      <c r="E30" s="25">
        <f t="shared" si="10"/>
        <v>10653.35</v>
      </c>
      <c r="F30" s="40">
        <f>2207.6+410</f>
        <v>2617.6</v>
      </c>
      <c r="G30" s="40">
        <f>2207.6+410</f>
        <v>2617.6</v>
      </c>
      <c r="H30" s="40">
        <f>2207.6+410</f>
        <v>2617.6</v>
      </c>
      <c r="I30" s="40">
        <v>1646.67</v>
      </c>
      <c r="J30" s="40">
        <v>1646.67</v>
      </c>
      <c r="K30" s="40">
        <v>1646.67</v>
      </c>
      <c r="L30" s="40">
        <v>6389.08</v>
      </c>
      <c r="M30" s="40">
        <v>6389.08</v>
      </c>
      <c r="N30" s="40">
        <v>6389.08</v>
      </c>
      <c r="O30" s="40">
        <v>0</v>
      </c>
      <c r="P30" s="40">
        <v>0</v>
      </c>
      <c r="Q30" s="40">
        <v>0</v>
      </c>
      <c r="R30" s="39"/>
    </row>
    <row r="31" spans="1:17" s="12" customFormat="1" ht="202.5" customHeight="1">
      <c r="A31" s="15" t="s">
        <v>22</v>
      </c>
      <c r="B31" s="11" t="s">
        <v>57</v>
      </c>
      <c r="C31" s="25">
        <f t="shared" si="10"/>
        <v>6121.6</v>
      </c>
      <c r="D31" s="25">
        <f t="shared" si="10"/>
        <v>6121.6</v>
      </c>
      <c r="E31" s="25">
        <f t="shared" si="10"/>
        <v>6121.6</v>
      </c>
      <c r="F31" s="25">
        <f>F32</f>
        <v>4379</v>
      </c>
      <c r="G31" s="25">
        <f aca="true" t="shared" si="11" ref="G31:Q31">G32</f>
        <v>4379</v>
      </c>
      <c r="H31" s="25">
        <f t="shared" si="11"/>
        <v>4379</v>
      </c>
      <c r="I31" s="25">
        <f t="shared" si="11"/>
        <v>1742.6</v>
      </c>
      <c r="J31" s="25">
        <f t="shared" si="11"/>
        <v>1742.6</v>
      </c>
      <c r="K31" s="25">
        <f t="shared" si="11"/>
        <v>1742.6</v>
      </c>
      <c r="L31" s="25">
        <f t="shared" si="11"/>
        <v>0</v>
      </c>
      <c r="M31" s="25">
        <f t="shared" si="11"/>
        <v>0</v>
      </c>
      <c r="N31" s="25">
        <f t="shared" si="11"/>
        <v>0</v>
      </c>
      <c r="O31" s="25">
        <f t="shared" si="11"/>
        <v>0</v>
      </c>
      <c r="P31" s="25">
        <f t="shared" si="11"/>
        <v>0</v>
      </c>
      <c r="Q31" s="25">
        <f t="shared" si="11"/>
        <v>0</v>
      </c>
    </row>
    <row r="32" spans="1:18" s="12" customFormat="1" ht="108.75" customHeight="1">
      <c r="A32" s="15" t="s">
        <v>88</v>
      </c>
      <c r="B32" s="11" t="s">
        <v>58</v>
      </c>
      <c r="C32" s="25">
        <f t="shared" si="10"/>
        <v>6121.6</v>
      </c>
      <c r="D32" s="25">
        <f t="shared" si="10"/>
        <v>6121.6</v>
      </c>
      <c r="E32" s="25">
        <f t="shared" si="10"/>
        <v>6121.6</v>
      </c>
      <c r="F32" s="25">
        <f>2000+150+2229</f>
        <v>4379</v>
      </c>
      <c r="G32" s="25">
        <f>2000+150+2229</f>
        <v>4379</v>
      </c>
      <c r="H32" s="25">
        <f>2000+150+2229</f>
        <v>4379</v>
      </c>
      <c r="I32" s="25">
        <f>936.6+120+686</f>
        <v>1742.6</v>
      </c>
      <c r="J32" s="25">
        <f>936.6+120+686</f>
        <v>1742.6</v>
      </c>
      <c r="K32" s="25">
        <f>936.6+120+686</f>
        <v>1742.6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39"/>
    </row>
    <row r="33" spans="1:17" s="12" customFormat="1" ht="78" customHeight="1">
      <c r="A33" s="15" t="s">
        <v>26</v>
      </c>
      <c r="B33" s="11" t="s">
        <v>50</v>
      </c>
      <c r="C33" s="25">
        <f t="shared" si="10"/>
        <v>0</v>
      </c>
      <c r="D33" s="25">
        <f t="shared" si="10"/>
        <v>0</v>
      </c>
      <c r="E33" s="25">
        <f t="shared" si="10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s="12" customFormat="1" ht="63.75" customHeight="1">
      <c r="A34" s="15" t="s">
        <v>27</v>
      </c>
      <c r="B34" s="11" t="s">
        <v>103</v>
      </c>
      <c r="C34" s="25">
        <f t="shared" si="10"/>
        <v>150</v>
      </c>
      <c r="D34" s="25">
        <f t="shared" si="10"/>
        <v>150</v>
      </c>
      <c r="E34" s="25">
        <f t="shared" si="10"/>
        <v>150</v>
      </c>
      <c r="F34" s="25">
        <f>142.5</f>
        <v>142.5</v>
      </c>
      <c r="G34" s="25">
        <f>142.5</f>
        <v>142.5</v>
      </c>
      <c r="H34" s="25">
        <f>142.5</f>
        <v>142.5</v>
      </c>
      <c r="I34" s="25">
        <f>7.5</f>
        <v>7.5</v>
      </c>
      <c r="J34" s="25">
        <f>7.5</f>
        <v>7.5</v>
      </c>
      <c r="K34" s="25">
        <f>7.5</f>
        <v>7.5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s="12" customFormat="1" ht="64.5" customHeight="1">
      <c r="A35" s="15" t="s">
        <v>28</v>
      </c>
      <c r="B35" s="11" t="s">
        <v>92</v>
      </c>
      <c r="C35" s="25">
        <f>F35+I35+L35+O35</f>
        <v>1315.1</v>
      </c>
      <c r="D35" s="25">
        <f>G35+J35+M35+P35</f>
        <v>1315.1</v>
      </c>
      <c r="E35" s="25">
        <f>H35+K35+N35+Q35</f>
        <v>1315.1</v>
      </c>
      <c r="F35" s="25">
        <f>909.4</f>
        <v>909.4</v>
      </c>
      <c r="G35" s="25">
        <f>909.4</f>
        <v>909.4</v>
      </c>
      <c r="H35" s="25">
        <f>909.4</f>
        <v>909.4</v>
      </c>
      <c r="I35" s="25">
        <f>405.7</f>
        <v>405.7</v>
      </c>
      <c r="J35" s="25">
        <f>405.7</f>
        <v>405.7</v>
      </c>
      <c r="K35" s="25">
        <f>405.7</f>
        <v>405.7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1:90" s="12" customFormat="1" ht="161.25" customHeight="1">
      <c r="A36" s="28" t="s">
        <v>32</v>
      </c>
      <c r="B36" s="11" t="s">
        <v>29</v>
      </c>
      <c r="C36" s="25">
        <f aca="true" t="shared" si="12" ref="C36:E49">F36+I36+L36</f>
        <v>0</v>
      </c>
      <c r="D36" s="25">
        <f t="shared" si="12"/>
        <v>0</v>
      </c>
      <c r="E36" s="25">
        <f t="shared" si="12"/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6">
        <v>0</v>
      </c>
      <c r="P36" s="26">
        <v>0</v>
      </c>
      <c r="Q36" s="26">
        <v>0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</row>
    <row r="37" spans="1:90" s="12" customFormat="1" ht="109.5" customHeight="1">
      <c r="A37" s="15" t="s">
        <v>33</v>
      </c>
      <c r="B37" s="11" t="s">
        <v>30</v>
      </c>
      <c r="C37" s="25">
        <f t="shared" si="12"/>
        <v>0</v>
      </c>
      <c r="D37" s="25">
        <f t="shared" si="12"/>
        <v>0</v>
      </c>
      <c r="E37" s="25">
        <f t="shared" si="12"/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6">
        <v>0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</row>
    <row r="38" spans="1:17" s="12" customFormat="1" ht="79.5" customHeight="1">
      <c r="A38" s="15" t="s">
        <v>34</v>
      </c>
      <c r="B38" s="11" t="s">
        <v>94</v>
      </c>
      <c r="C38" s="25">
        <f t="shared" si="12"/>
        <v>0</v>
      </c>
      <c r="D38" s="25">
        <f t="shared" si="12"/>
        <v>0</v>
      </c>
      <c r="E38" s="25">
        <f t="shared" si="12"/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</row>
    <row r="39" spans="1:17" s="12" customFormat="1" ht="77.25" customHeight="1">
      <c r="A39" s="15" t="s">
        <v>35</v>
      </c>
      <c r="B39" s="11" t="s">
        <v>31</v>
      </c>
      <c r="C39" s="25">
        <f t="shared" si="12"/>
        <v>0</v>
      </c>
      <c r="D39" s="25">
        <f t="shared" si="12"/>
        <v>0</v>
      </c>
      <c r="E39" s="25">
        <f t="shared" si="12"/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7" s="12" customFormat="1" ht="79.5" customHeight="1">
      <c r="A40" s="15" t="s">
        <v>36</v>
      </c>
      <c r="B40" s="11" t="s">
        <v>51</v>
      </c>
      <c r="C40" s="25">
        <f t="shared" si="12"/>
        <v>945</v>
      </c>
      <c r="D40" s="25">
        <f t="shared" si="12"/>
        <v>945</v>
      </c>
      <c r="E40" s="25">
        <f t="shared" si="12"/>
        <v>945</v>
      </c>
      <c r="F40" s="25">
        <f>257.7</f>
        <v>257.7</v>
      </c>
      <c r="G40" s="25">
        <f>257.7</f>
        <v>257.7</v>
      </c>
      <c r="H40" s="25">
        <f>257.7</f>
        <v>257.7</v>
      </c>
      <c r="I40" s="25">
        <f>89.3</f>
        <v>89.3</v>
      </c>
      <c r="J40" s="25">
        <f>89.3</f>
        <v>89.3</v>
      </c>
      <c r="K40" s="25">
        <f>89.3</f>
        <v>89.3</v>
      </c>
      <c r="L40" s="25">
        <f>598</f>
        <v>598</v>
      </c>
      <c r="M40" s="25">
        <f>598</f>
        <v>598</v>
      </c>
      <c r="N40" s="25">
        <f>598</f>
        <v>598</v>
      </c>
      <c r="O40" s="25">
        <v>0</v>
      </c>
      <c r="P40" s="25">
        <v>0</v>
      </c>
      <c r="Q40" s="25">
        <v>0</v>
      </c>
    </row>
    <row r="41" spans="1:17" s="12" customFormat="1" ht="96" customHeight="1">
      <c r="A41" s="15" t="s">
        <v>37</v>
      </c>
      <c r="B41" s="11" t="s">
        <v>52</v>
      </c>
      <c r="C41" s="25">
        <f t="shared" si="12"/>
        <v>0</v>
      </c>
      <c r="D41" s="25">
        <f t="shared" si="12"/>
        <v>0</v>
      </c>
      <c r="E41" s="25">
        <f t="shared" si="12"/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1:17" s="12" customFormat="1" ht="62.25" customHeight="1">
      <c r="A42" s="15" t="s">
        <v>38</v>
      </c>
      <c r="B42" s="11" t="s">
        <v>53</v>
      </c>
      <c r="C42" s="25">
        <f t="shared" si="12"/>
        <v>0</v>
      </c>
      <c r="D42" s="25">
        <f t="shared" si="12"/>
        <v>0</v>
      </c>
      <c r="E42" s="25">
        <f t="shared" si="12"/>
        <v>0</v>
      </c>
      <c r="F42" s="25">
        <f>F43</f>
        <v>0</v>
      </c>
      <c r="G42" s="25">
        <f>G43</f>
        <v>0</v>
      </c>
      <c r="H42" s="25">
        <f>H43</f>
        <v>0</v>
      </c>
      <c r="I42" s="25">
        <v>0</v>
      </c>
      <c r="J42" s="25">
        <v>0</v>
      </c>
      <c r="K42" s="25">
        <v>0</v>
      </c>
      <c r="L42" s="25">
        <f>L43</f>
        <v>0</v>
      </c>
      <c r="M42" s="25">
        <f>M43</f>
        <v>0</v>
      </c>
      <c r="N42" s="25">
        <f>N43</f>
        <v>0</v>
      </c>
      <c r="O42" s="25">
        <v>0</v>
      </c>
      <c r="P42" s="25">
        <v>0</v>
      </c>
      <c r="Q42" s="25">
        <v>0</v>
      </c>
    </row>
    <row r="43" spans="1:17" s="12" customFormat="1" ht="204" customHeight="1">
      <c r="A43" s="15" t="s">
        <v>95</v>
      </c>
      <c r="B43" s="11" t="s">
        <v>96</v>
      </c>
      <c r="C43" s="25">
        <f t="shared" si="12"/>
        <v>0</v>
      </c>
      <c r="D43" s="25">
        <f t="shared" si="12"/>
        <v>0</v>
      </c>
      <c r="E43" s="25">
        <f t="shared" si="12"/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</row>
    <row r="44" spans="1:17" s="12" customFormat="1" ht="93" customHeight="1">
      <c r="A44" s="15" t="s">
        <v>39</v>
      </c>
      <c r="B44" s="11" t="s">
        <v>54</v>
      </c>
      <c r="C44" s="25">
        <f t="shared" si="12"/>
        <v>0</v>
      </c>
      <c r="D44" s="25">
        <f t="shared" si="12"/>
        <v>0</v>
      </c>
      <c r="E44" s="25">
        <f t="shared" si="12"/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</row>
    <row r="45" spans="1:17" s="12" customFormat="1" ht="159" customHeight="1">
      <c r="A45" s="15" t="s">
        <v>40</v>
      </c>
      <c r="B45" s="11" t="s">
        <v>55</v>
      </c>
      <c r="C45" s="25">
        <f t="shared" si="12"/>
        <v>0</v>
      </c>
      <c r="D45" s="25">
        <f t="shared" si="12"/>
        <v>0</v>
      </c>
      <c r="E45" s="25">
        <f t="shared" si="12"/>
        <v>0</v>
      </c>
      <c r="F45" s="25">
        <f aca="true" t="shared" si="13" ref="F45:Q45">F46</f>
        <v>0</v>
      </c>
      <c r="G45" s="25">
        <f t="shared" si="13"/>
        <v>0</v>
      </c>
      <c r="H45" s="25">
        <f t="shared" si="13"/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t="shared" si="13"/>
        <v>0</v>
      </c>
    </row>
    <row r="46" spans="1:17" s="12" customFormat="1" ht="93.75" customHeight="1">
      <c r="A46" s="15" t="s">
        <v>90</v>
      </c>
      <c r="B46" s="11" t="s">
        <v>91</v>
      </c>
      <c r="C46" s="25">
        <f>F46+I46+L46+O46</f>
        <v>0</v>
      </c>
      <c r="D46" s="25">
        <f>G46+J46+M46+P46</f>
        <v>0</v>
      </c>
      <c r="E46" s="25">
        <f>H46+K46+N46+Q46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</row>
    <row r="47" spans="1:17" s="12" customFormat="1" ht="109.5" customHeight="1">
      <c r="A47" s="15" t="s">
        <v>41</v>
      </c>
      <c r="B47" s="11" t="s">
        <v>56</v>
      </c>
      <c r="C47" s="25">
        <f t="shared" si="12"/>
        <v>0</v>
      </c>
      <c r="D47" s="25">
        <f t="shared" si="12"/>
        <v>0</v>
      </c>
      <c r="E47" s="25">
        <f t="shared" si="12"/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</row>
    <row r="48" spans="1:17" s="12" customFormat="1" ht="171.75" customHeight="1">
      <c r="A48" s="15" t="s">
        <v>42</v>
      </c>
      <c r="B48" s="11" t="s">
        <v>89</v>
      </c>
      <c r="C48" s="25">
        <f t="shared" si="12"/>
        <v>0</v>
      </c>
      <c r="D48" s="25">
        <f t="shared" si="12"/>
        <v>0</v>
      </c>
      <c r="E48" s="25">
        <f t="shared" si="12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</row>
    <row r="49" spans="1:17" s="12" customFormat="1" ht="198" customHeight="1">
      <c r="A49" s="15" t="s">
        <v>43</v>
      </c>
      <c r="B49" s="11" t="s">
        <v>99</v>
      </c>
      <c r="C49" s="25">
        <f t="shared" si="12"/>
        <v>98721.18</v>
      </c>
      <c r="D49" s="25">
        <f t="shared" si="12"/>
        <v>98721.18</v>
      </c>
      <c r="E49" s="25">
        <f t="shared" si="12"/>
        <v>98721.18</v>
      </c>
      <c r="F49" s="25">
        <v>25323.06</v>
      </c>
      <c r="G49" s="25">
        <v>25323.06</v>
      </c>
      <c r="H49" s="25">
        <v>25323.06</v>
      </c>
      <c r="I49" s="25">
        <v>98.72</v>
      </c>
      <c r="J49" s="25">
        <v>98.72</v>
      </c>
      <c r="K49" s="25">
        <v>98.72</v>
      </c>
      <c r="L49" s="25">
        <v>73299.4</v>
      </c>
      <c r="M49" s="25">
        <v>73299.4</v>
      </c>
      <c r="N49" s="25">
        <v>73299.4</v>
      </c>
      <c r="O49" s="25">
        <v>0</v>
      </c>
      <c r="P49" s="25">
        <v>0</v>
      </c>
      <c r="Q49" s="25">
        <v>0</v>
      </c>
    </row>
    <row r="50" spans="1:17" s="16" customFormat="1" ht="13.5" customHeight="1">
      <c r="A50" s="15"/>
      <c r="B50" s="24" t="s">
        <v>12</v>
      </c>
      <c r="C50" s="25">
        <f>C49+C48+C47+C45+C44+C42+C41+C40+C39+C38+C37+C36+C35+C34+C33+C31+C30+C29+C27+C25+C24+C22+C19+C15+C13+C7</f>
        <v>547833.8600000001</v>
      </c>
      <c r="D50" s="25">
        <f aca="true" t="shared" si="14" ref="D50:Q50">D49+D48+D47+D45+D44+D42+D41+D40+D39+D38+D37+D36+D35+D34+D33+D31+D30+D29+D27+D25+D24+D22+D19+D15+D13+D7</f>
        <v>544667.1000000001</v>
      </c>
      <c r="E50" s="25">
        <f t="shared" si="14"/>
        <v>544667.1000000001</v>
      </c>
      <c r="F50" s="25">
        <f t="shared" si="14"/>
        <v>412014.69</v>
      </c>
      <c r="G50" s="25">
        <f t="shared" si="14"/>
        <v>409347</v>
      </c>
      <c r="H50" s="25">
        <f t="shared" si="14"/>
        <v>409347</v>
      </c>
      <c r="I50" s="25">
        <f t="shared" si="14"/>
        <v>28157.929999999997</v>
      </c>
      <c r="J50" s="25">
        <f t="shared" si="14"/>
        <v>27658.86</v>
      </c>
      <c r="K50" s="25">
        <f t="shared" si="14"/>
        <v>27658.86</v>
      </c>
      <c r="L50" s="25">
        <f t="shared" si="14"/>
        <v>105258.83999999998</v>
      </c>
      <c r="M50" s="25">
        <f t="shared" si="14"/>
        <v>105258.83999999998</v>
      </c>
      <c r="N50" s="25">
        <f t="shared" si="14"/>
        <v>105258.83999999998</v>
      </c>
      <c r="O50" s="25">
        <f t="shared" si="14"/>
        <v>2402.4</v>
      </c>
      <c r="P50" s="25">
        <f t="shared" si="14"/>
        <v>2402.4</v>
      </c>
      <c r="Q50" s="25">
        <f t="shared" si="14"/>
        <v>2402.4</v>
      </c>
    </row>
    <row r="51" spans="1:5" s="4" customFormat="1" ht="16.5" customHeight="1">
      <c r="A51" s="8"/>
      <c r="B51" s="6"/>
      <c r="C51" s="18"/>
      <c r="D51" s="17"/>
      <c r="E51" s="7"/>
    </row>
    <row r="52" ht="18" customHeight="1">
      <c r="B52" s="6"/>
    </row>
    <row r="53" ht="18" customHeight="1">
      <c r="B53" s="6"/>
    </row>
    <row r="54" ht="18" customHeight="1">
      <c r="B54" s="6"/>
    </row>
    <row r="55" ht="17.25" customHeight="1">
      <c r="B55" s="6"/>
    </row>
    <row r="56" ht="13.5" customHeight="1">
      <c r="B56" s="19" t="s">
        <v>76</v>
      </c>
    </row>
    <row r="57" ht="12" customHeight="1">
      <c r="B57" s="19" t="s">
        <v>77</v>
      </c>
    </row>
    <row r="58" ht="18">
      <c r="B58" s="19"/>
    </row>
    <row r="59" ht="18">
      <c r="C59" s="29"/>
    </row>
    <row r="60" spans="2:5" ht="18">
      <c r="B60" s="30"/>
      <c r="C60" s="30"/>
      <c r="D60" s="30"/>
      <c r="E60" s="35"/>
    </row>
    <row r="61" spans="2:4" ht="18">
      <c r="B61" s="30"/>
      <c r="C61" s="31"/>
      <c r="D61" s="30"/>
    </row>
    <row r="62" spans="2:4" ht="18">
      <c r="B62" s="30"/>
      <c r="C62" s="30"/>
      <c r="D62" s="30"/>
    </row>
    <row r="63" spans="2:4" ht="18">
      <c r="B63" s="30"/>
      <c r="C63" s="30"/>
      <c r="D63" s="30"/>
    </row>
    <row r="64" spans="2:4" ht="18">
      <c r="B64" s="30"/>
      <c r="C64" s="30"/>
      <c r="D64" s="30"/>
    </row>
    <row r="65" spans="2:4" ht="18">
      <c r="B65" s="30"/>
      <c r="C65" s="30"/>
      <c r="D65" s="30"/>
    </row>
    <row r="66" spans="2:4" ht="18">
      <c r="B66" s="30"/>
      <c r="C66" s="30"/>
      <c r="D66" s="30"/>
    </row>
    <row r="67" spans="2:4" ht="18">
      <c r="B67" s="30"/>
      <c r="C67" s="30"/>
      <c r="D67" s="30"/>
    </row>
    <row r="68" spans="2:4" ht="18">
      <c r="B68" s="30"/>
      <c r="C68" s="30"/>
      <c r="D68" s="30"/>
    </row>
    <row r="69" spans="2:4" ht="18">
      <c r="B69" s="30"/>
      <c r="C69" s="30"/>
      <c r="D69" s="30"/>
    </row>
    <row r="70" spans="2:4" ht="18">
      <c r="B70" s="30"/>
      <c r="C70" s="30"/>
      <c r="D70" s="30"/>
    </row>
    <row r="71" spans="2:4" ht="18">
      <c r="B71" s="30"/>
      <c r="C71" s="30"/>
      <c r="D71" s="30"/>
    </row>
    <row r="72" spans="2:4" ht="18">
      <c r="B72" s="30"/>
      <c r="C72" s="30"/>
      <c r="D72" s="30"/>
    </row>
    <row r="73" spans="2:4" ht="18">
      <c r="B73" s="30"/>
      <c r="C73" s="30"/>
      <c r="D73" s="30"/>
    </row>
    <row r="74" spans="2:4" ht="18">
      <c r="B74" s="30"/>
      <c r="C74" s="30"/>
      <c r="D74" s="30"/>
    </row>
    <row r="75" spans="2:4" ht="18">
      <c r="B75" s="30"/>
      <c r="C75" s="30"/>
      <c r="D75" s="30"/>
    </row>
    <row r="76" spans="2:4" ht="18">
      <c r="B76" s="30"/>
      <c r="C76" s="30"/>
      <c r="D76" s="30"/>
    </row>
    <row r="77" spans="1:6" ht="18">
      <c r="A77" s="36"/>
      <c r="B77" s="34"/>
      <c r="C77" s="34"/>
      <c r="D77" s="34"/>
      <c r="E77" s="33"/>
      <c r="F77" s="32"/>
    </row>
    <row r="78" spans="1:6" ht="18">
      <c r="A78" s="36"/>
      <c r="B78" s="34"/>
      <c r="C78" s="37"/>
      <c r="D78" s="37"/>
      <c r="E78" s="33"/>
      <c r="F78" s="32"/>
    </row>
    <row r="79" spans="1:6" ht="18">
      <c r="A79" s="36"/>
      <c r="B79" s="38"/>
      <c r="C79" s="38"/>
      <c r="D79" s="38"/>
      <c r="E79" s="33"/>
      <c r="F79" s="32"/>
    </row>
    <row r="80" spans="1:6" ht="18">
      <c r="A80" s="36"/>
      <c r="B80" s="37"/>
      <c r="C80" s="37"/>
      <c r="D80" s="37"/>
      <c r="E80" s="33"/>
      <c r="F80" s="32"/>
    </row>
    <row r="81" spans="1:6" ht="18">
      <c r="A81" s="36"/>
      <c r="B81" s="32"/>
      <c r="C81" s="32"/>
      <c r="D81" s="33"/>
      <c r="E81" s="33"/>
      <c r="F81" s="32"/>
    </row>
    <row r="82" spans="1:6" ht="18">
      <c r="A82" s="36"/>
      <c r="B82" s="32"/>
      <c r="C82" s="32"/>
      <c r="D82" s="33"/>
      <c r="E82" s="33"/>
      <c r="F82" s="32"/>
    </row>
  </sheetData>
  <sheetProtection/>
  <mergeCells count="10">
    <mergeCell ref="A1:Q1"/>
    <mergeCell ref="O2:Q2"/>
    <mergeCell ref="B5:N5"/>
    <mergeCell ref="A6:Q6"/>
    <mergeCell ref="A2:A3"/>
    <mergeCell ref="B2:B3"/>
    <mergeCell ref="C2:E2"/>
    <mergeCell ref="F2:H2"/>
    <mergeCell ref="I2:K2"/>
    <mergeCell ref="L2:N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k35</cp:lastModifiedBy>
  <cp:lastPrinted>2024-02-21T12:28:28Z</cp:lastPrinted>
  <dcterms:created xsi:type="dcterms:W3CDTF">2008-10-01T13:21:49Z</dcterms:created>
  <dcterms:modified xsi:type="dcterms:W3CDTF">2024-02-27T12:13:33Z</dcterms:modified>
  <cp:category/>
  <cp:version/>
  <cp:contentType/>
  <cp:contentStatus/>
</cp:coreProperties>
</file>