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85" windowWidth="11400" windowHeight="5850" activeTab="0"/>
  </bookViews>
  <sheets>
    <sheet name="Муниц. программы " sheetId="1" r:id="rId1"/>
  </sheets>
  <definedNames/>
  <calcPr fullCalcOnLoad="1"/>
</workbook>
</file>

<file path=xl/sharedStrings.xml><?xml version="1.0" encoding="utf-8"?>
<sst xmlns="http://schemas.openxmlformats.org/spreadsheetml/2006/main" count="146" uniqueCount="133">
  <si>
    <t>Наименование программы</t>
  </si>
  <si>
    <t>Областной бюджет</t>
  </si>
  <si>
    <t>Профинансировано</t>
  </si>
  <si>
    <t>Освоено в отчетном периоде</t>
  </si>
  <si>
    <t>План на год</t>
  </si>
  <si>
    <t>Муниципальные программы</t>
  </si>
  <si>
    <t>№ п/п</t>
  </si>
  <si>
    <t>1.</t>
  </si>
  <si>
    <t>2.</t>
  </si>
  <si>
    <t>3.</t>
  </si>
  <si>
    <t>1.1</t>
  </si>
  <si>
    <t>1.2</t>
  </si>
  <si>
    <t>3.1</t>
  </si>
  <si>
    <t>4.1</t>
  </si>
  <si>
    <t>Местный бюджет</t>
  </si>
  <si>
    <t>Федеральный бюджет</t>
  </si>
  <si>
    <t>4.2</t>
  </si>
  <si>
    <t xml:space="preserve">Подпрограмма «Развитие физической культуры и массового спорта на территории Пестовского муниципального района" </t>
  </si>
  <si>
    <t xml:space="preserve">Подпрограмма «Сохранение и развитие культуры района" </t>
  </si>
  <si>
    <t xml:space="preserve">Подпрограмма «Развитие библиотечно-информационного обслуживания населения" </t>
  </si>
  <si>
    <t xml:space="preserve">Подпрограмма «Сохранение объектов культурного наследия, расположенных на территории Пестовского муниципального района" </t>
  </si>
  <si>
    <t>3.2</t>
  </si>
  <si>
    <t>Подпрограмма "Развитие дошкольного и общего образования"</t>
  </si>
  <si>
    <t>Подпрограмма "Развитие дополнительного образования"</t>
  </si>
  <si>
    <t xml:space="preserve">Подпрограмма «Организация отдыха и оздоровление детей и подростков» </t>
  </si>
  <si>
    <t xml:space="preserve">Подпрограмма "Организация и обеспечение осуществления бюджетного процесса»  </t>
  </si>
  <si>
    <t xml:space="preserve">Подпрограмма "Управление муниципальным долгом муниципального района»  </t>
  </si>
  <si>
    <t xml:space="preserve">Подпрограмма "Освещение улиц»  </t>
  </si>
  <si>
    <t xml:space="preserve">Подпрограмма "Озеленение»  </t>
  </si>
  <si>
    <t xml:space="preserve">Подпрограмма "Содержание и благоустройство гражданских кладбищ»  </t>
  </si>
  <si>
    <t xml:space="preserve">Подпрограмма "Прочие мероприятия по благоустройству"  </t>
  </si>
  <si>
    <t>1.3</t>
  </si>
  <si>
    <t>1.4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</si>
  <si>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</si>
  <si>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</si>
  <si>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</si>
  <si>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</si>
  <si>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</si>
  <si>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</si>
  <si>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</si>
  <si>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</si>
  <si>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</si>
  <si>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</si>
  <si>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</si>
  <si>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</si>
  <si>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</si>
  <si>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20.</t>
  </si>
  <si>
    <t>21.</t>
  </si>
  <si>
    <t>22.</t>
  </si>
  <si>
    <t xml:space="preserve">Подпрограмма «Развитие дополнительного образования детей в сфере культуры и искусства" </t>
  </si>
  <si>
    <t>Подпрограмма "Капитальный ремонт муниципального жилищного фонда"</t>
  </si>
  <si>
    <t>подпрограмма "энергосбережение"</t>
  </si>
  <si>
    <t>4.3</t>
  </si>
  <si>
    <t>Подпрограмма "Обеспечение муниципального управленияв сфере физической культуры и спорта"</t>
  </si>
  <si>
    <t>18.</t>
  </si>
  <si>
    <t>Всего</t>
  </si>
  <si>
    <t>внебюджетные источники</t>
  </si>
  <si>
    <t>"Информатизация Пестовского муниципального района на 2015-2024 годы"</t>
  </si>
  <si>
    <t>подпрограмма "Вовлечение молодежи муниципального района в социальную практику"</t>
  </si>
  <si>
    <t>подпрограмма "Патриотическое воспитание населения"</t>
  </si>
  <si>
    <t xml:space="preserve">«Развитие малого и среднего предпринимательства в моногороде Пестово  на 2018-2024 годы»                                </t>
  </si>
  <si>
    <t>"Развитие торговли в Пестовском муниципальном районе на 2015-2024 годы"</t>
  </si>
  <si>
    <t>"Доступная среда на 2018-2024 годы"</t>
  </si>
  <si>
    <t>"Обеспечение экономического развития Пестовского муниципального района на 2015-2024 годы"</t>
  </si>
  <si>
    <t>"Развитие молодежной политики в Пестовском муниципальном районе на 2019-2028 годы"</t>
  </si>
  <si>
    <t>"Профилактика терроризма, экстремизма и других правонарушений в Пестовском муниципальном районе на 2018-2024 годы"</t>
  </si>
  <si>
    <t>"Обеспечение жильем молодых семей на территории Пестовского муниципального района на 2020-2025 годы"</t>
  </si>
  <si>
    <t>источник финансирования</t>
  </si>
  <si>
    <t>План</t>
  </si>
  <si>
    <t>"Защита населения и территорий от чрезвычайных ситуаций природного и техногенного характера, обеспечение безопасности людей в Пестовском городском поселении на 2020-2024 годы"</t>
  </si>
  <si>
    <t xml:space="preserve">ИТОГО  </t>
  </si>
  <si>
    <t>Примечание (краткий перечень мероприятий программ</t>
  </si>
  <si>
    <t>23.</t>
  </si>
  <si>
    <t>"Формирование законопослушного поведения участников дорожного движения в Пестовском муниципальном районе и Пестовском городском поселении на 2020-2023 годы"</t>
  </si>
  <si>
    <t>подпрограмма "Развитие института территориального общ. самоуправления". Поддержка проектов местных инициатив граждан"</t>
  </si>
  <si>
    <t xml:space="preserve"> "Формирование комфортной городской среды" на 2018-2025 годы</t>
  </si>
  <si>
    <t xml:space="preserve">Реализация подпрограммы «Развитие образования  в Пестовском муниципальном районе на 2015-2024 годы»  </t>
  </si>
  <si>
    <t>Подпрограмма "Обеспечение реализации муниципальной программы"</t>
  </si>
  <si>
    <t>"Развитие территорий по обеспечению пожарной безопасности в Пестовском городском поселении на 2016-2024 годы"</t>
  </si>
  <si>
    <t>Подпрограмма: "Создание на территории Пестовского городского поселения автоматизированной системы оповещения"</t>
  </si>
  <si>
    <t>Подпрограмма: "Построение, развитие, внедрение и эксплуатации на территории Пестовского городского поселения аппаратно - програмного комплекса "Безопасный город"</t>
  </si>
  <si>
    <t>Подпрограмма: "Приведение ЗСГО в готовность для использования по назначению"</t>
  </si>
  <si>
    <t>"Управление муниципальными финансами Пестовского муниципального района на 2015-2025 годы»  в том числе:</t>
  </si>
  <si>
    <t xml:space="preserve">"Градостроительная политика на территории Пестовского муниципального района </t>
  </si>
  <si>
    <t>подпрограмма "Повышение эффективности бюджетных расходов муниципального района"</t>
  </si>
  <si>
    <t>"Управление и распоряжение земельными ресурсами Пестовского муниципального района  на 2019-2024 годы</t>
  </si>
  <si>
    <t>17.1</t>
  </si>
  <si>
    <t>17.2</t>
  </si>
  <si>
    <t>"Развитие инфраструктуры водоснабжения и водоотведения Пестовского муниципального района и Пестовского городского поселения на 2017-2026 годы"</t>
  </si>
  <si>
    <t>24.</t>
  </si>
  <si>
    <t>9.1</t>
  </si>
  <si>
    <t>9.2</t>
  </si>
  <si>
    <t xml:space="preserve">«Обеспечение прав потребителей в Пестовском муниципальном районе  на 2018-2024 годы".                      </t>
  </si>
  <si>
    <t xml:space="preserve"> "Капитальный ремонт муниципального жилищного фонда Пестовского муниципального района и Пестовского городского поселения на 2015-2025 годы"                  </t>
  </si>
  <si>
    <t>Исп. Куликова Наталья Евгеньевна</t>
  </si>
  <si>
    <t>тел.5-03-26</t>
  </si>
  <si>
    <t>"Управление и распоряжение муниципальным имуществом  Пестовского муниципального района на 2019-2025 годы"</t>
  </si>
  <si>
    <t xml:space="preserve">"Развитие агропромышленного комплекса Пестовского муниципального района на 2013-2023 годы"                  </t>
  </si>
  <si>
    <t>МП "Социальные гарантии медицинским работникам государственного областного бюджетного учреждения здравоохранения "Пестовская центральная районная больница" на 2022-2024 годы</t>
  </si>
  <si>
    <t xml:space="preserve">«Развитие культуры Пестовского муниципального района  на 2015 - 2025 годы" </t>
  </si>
  <si>
    <t xml:space="preserve">Подпрограмма "Обеспечение реализации программы "Развитие агропромышленного комплекса Пестовского муниципального района на 2013-2023 годы"                  </t>
  </si>
  <si>
    <t xml:space="preserve">«Развитие физической культуры и спорта в Пестовском муниципальном районе  на 2015 - 2025 годы" </t>
  </si>
  <si>
    <t xml:space="preserve">"Строительство, реконструкция, капитальный ремонт, ремонт и содержание автомобильных дорог общего пользования местного значения Пестовского муниципального района и Пестовского городского поселения на 2015-2025 годы"                  </t>
  </si>
  <si>
    <t>доход от оказания платных услуг</t>
  </si>
  <si>
    <t xml:space="preserve">Подпрограмма «Развитие спорта высших достижений и системы подготовки спортивного резерва на территории Пестовского муниципального района" </t>
  </si>
  <si>
    <t xml:space="preserve">«Развитие образования  в Пестовском муниципальном районе на 2015-2025 годы»  </t>
  </si>
  <si>
    <r>
      <t>"Благоустройство территории Пестовского городского поселения на 2015</t>
    </r>
    <r>
      <rPr>
        <b/>
        <sz val="10"/>
        <rFont val="Times New Roman"/>
        <family val="1"/>
      </rPr>
      <t>-</t>
    </r>
    <r>
      <rPr>
        <sz val="10"/>
        <rFont val="Times New Roman"/>
        <family val="1"/>
      </rPr>
      <t>2026 годы"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              </t>
    </r>
  </si>
  <si>
    <t xml:space="preserve">«Развитие малого и среднего предпринимательства в Пестовском муниципальном районе  на 2015-2024 годы»                                </t>
  </si>
  <si>
    <t>Отчет о ходе реализации муниципальных  программ  по  Пестовскому муниципальному району  за  2023 год                                                                                            тыс.руб.</t>
  </si>
  <si>
    <t>"Повышение безопасности дорожного движения в Пестовском муниципальном районе и Пестовском городском поселении на 2015-2025 годы"</t>
  </si>
  <si>
    <t>Привлечение клалифицированных педагогических кадров в сфере образования Пестовского муниципального района на 2023-2028 года"</t>
  </si>
  <si>
    <t>3.3</t>
  </si>
  <si>
    <t>3.4</t>
  </si>
  <si>
    <t>3.5</t>
  </si>
  <si>
    <t>4.</t>
  </si>
  <si>
    <t>5</t>
  </si>
  <si>
    <t>5.1</t>
  </si>
  <si>
    <t>5.2</t>
  </si>
  <si>
    <t>5.3</t>
  </si>
  <si>
    <t>8.1.</t>
  </si>
  <si>
    <t>9.3</t>
  </si>
  <si>
    <t>9.4</t>
  </si>
  <si>
    <t>10.1</t>
  </si>
  <si>
    <t>10.2</t>
  </si>
  <si>
    <t>17.3</t>
  </si>
  <si>
    <t>17.5</t>
  </si>
  <si>
    <t>18.1</t>
  </si>
  <si>
    <t>18.2</t>
  </si>
  <si>
    <t>24.1.</t>
  </si>
  <si>
    <t>24.2.</t>
  </si>
  <si>
    <t>24.3.</t>
  </si>
  <si>
    <t>25.</t>
  </si>
  <si>
    <t>17.4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</si>
</sst>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[$-F400]h:mm:ss\ AM/PM"/>
    <numFmt numFmtId="179" formatCode="0.000"/>
    <numFmt numFmtId="180" formatCode="0.0000"/>
    <numFmt numFmtId="181" formatCode="0.0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sz val="14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 vertical="top" wrapText="1"/>
    </xf>
    <xf numFmtId="177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2" fontId="43" fillId="0" borderId="0" xfId="0" applyNumberFormat="1" applyFont="1" applyAlignment="1">
      <alignment/>
    </xf>
    <xf numFmtId="2" fontId="44" fillId="0" borderId="0" xfId="0" applyNumberFormat="1" applyFont="1" applyAlignment="1">
      <alignment/>
    </xf>
    <xf numFmtId="177" fontId="44" fillId="0" borderId="0" xfId="0" applyNumberFormat="1" applyFont="1" applyAlignment="1">
      <alignment/>
    </xf>
    <xf numFmtId="177" fontId="43" fillId="0" borderId="0" xfId="0" applyNumberFormat="1" applyFont="1" applyAlignment="1">
      <alignment/>
    </xf>
    <xf numFmtId="0" fontId="3" fillId="0" borderId="14" xfId="0" applyFont="1" applyFill="1" applyBorder="1" applyAlignment="1">
      <alignment vertical="top" wrapText="1"/>
    </xf>
    <xf numFmtId="177" fontId="3" fillId="0" borderId="15" xfId="0" applyNumberFormat="1" applyFont="1" applyFill="1" applyBorder="1" applyAlignment="1">
      <alignment horizontal="center" vertical="top" wrapText="1"/>
    </xf>
    <xf numFmtId="177" fontId="3" fillId="0" borderId="14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77" fontId="3" fillId="0" borderId="16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vertical="top"/>
    </xf>
    <xf numFmtId="177" fontId="3" fillId="0" borderId="11" xfId="0" applyNumberFormat="1" applyFont="1" applyFill="1" applyBorder="1" applyAlignment="1">
      <alignment vertical="top" wrapText="1"/>
    </xf>
    <xf numFmtId="177" fontId="3" fillId="0" borderId="11" xfId="0" applyNumberFormat="1" applyFont="1" applyFill="1" applyBorder="1" applyAlignment="1">
      <alignment/>
    </xf>
    <xf numFmtId="177" fontId="44" fillId="0" borderId="11" xfId="0" applyNumberFormat="1" applyFont="1" applyFill="1" applyBorder="1" applyAlignment="1">
      <alignment/>
    </xf>
    <xf numFmtId="177" fontId="3" fillId="0" borderId="16" xfId="0" applyNumberFormat="1" applyFont="1" applyFill="1" applyBorder="1" applyAlignment="1">
      <alignment horizontal="center" vertical="top" wrapText="1"/>
    </xf>
    <xf numFmtId="177" fontId="3" fillId="0" borderId="14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77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/>
    </xf>
    <xf numFmtId="2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/>
    </xf>
    <xf numFmtId="2" fontId="3" fillId="0" borderId="15" xfId="0" applyNumberFormat="1" applyFont="1" applyFill="1" applyBorder="1" applyAlignment="1">
      <alignment horizontal="center" vertical="top" wrapText="1"/>
    </xf>
    <xf numFmtId="2" fontId="3" fillId="0" borderId="14" xfId="0" applyNumberFormat="1" applyFont="1" applyFill="1" applyBorder="1" applyAlignment="1">
      <alignment horizontal="center" vertical="top" wrapText="1"/>
    </xf>
    <xf numFmtId="2" fontId="44" fillId="0" borderId="11" xfId="0" applyNumberFormat="1" applyFont="1" applyFill="1" applyBorder="1" applyAlignment="1">
      <alignment/>
    </xf>
    <xf numFmtId="2" fontId="44" fillId="0" borderId="15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2" fontId="3" fillId="0" borderId="11" xfId="0" applyNumberFormat="1" applyFont="1" applyFill="1" applyBorder="1" applyAlignment="1">
      <alignment vertical="top"/>
    </xf>
    <xf numFmtId="0" fontId="3" fillId="0" borderId="11" xfId="0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textRotation="90" wrapText="1"/>
    </xf>
    <xf numFmtId="2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/>
    </xf>
    <xf numFmtId="177" fontId="44" fillId="0" borderId="15" xfId="0" applyNumberFormat="1" applyFont="1" applyFill="1" applyBorder="1" applyAlignment="1">
      <alignment horizontal="center" vertical="top" wrapText="1"/>
    </xf>
    <xf numFmtId="0" fontId="44" fillId="0" borderId="0" xfId="0" applyFont="1" applyFill="1" applyAlignment="1">
      <alignment/>
    </xf>
    <xf numFmtId="2" fontId="44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177" fontId="44" fillId="0" borderId="0" xfId="0" applyNumberFormat="1" applyFont="1" applyFill="1" applyAlignment="1">
      <alignment/>
    </xf>
    <xf numFmtId="2" fontId="3" fillId="0" borderId="14" xfId="0" applyNumberFormat="1" applyFont="1" applyFill="1" applyBorder="1" applyAlignment="1">
      <alignment horizontal="center" vertical="center" wrapText="1"/>
    </xf>
    <xf numFmtId="179" fontId="3" fillId="0" borderId="14" xfId="0" applyNumberFormat="1" applyFont="1" applyFill="1" applyBorder="1" applyAlignment="1">
      <alignment horizontal="center" vertical="top" wrapText="1"/>
    </xf>
    <xf numFmtId="0" fontId="44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2" fontId="44" fillId="0" borderId="0" xfId="0" applyNumberFormat="1" applyFont="1" applyFill="1" applyBorder="1" applyAlignment="1">
      <alignment/>
    </xf>
    <xf numFmtId="2" fontId="43" fillId="0" borderId="0" xfId="0" applyNumberFormat="1" applyFont="1" applyFill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V100"/>
  <sheetViews>
    <sheetView tabSelected="1" zoomScalePageLayoutView="0" workbookViewId="0" topLeftCell="A1">
      <pane xSplit="9" ySplit="5" topLeftCell="J63" activePane="bottomRight" state="frozen"/>
      <selection pane="topLeft" activeCell="A1" sqref="A1"/>
      <selection pane="topRight" activeCell="I1" sqref="I1"/>
      <selection pane="bottomLeft" activeCell="A6" sqref="A6"/>
      <selection pane="bottomRight" activeCell="F79" sqref="F78:F79"/>
    </sheetView>
  </sheetViews>
  <sheetFormatPr defaultColWidth="9.00390625" defaultRowHeight="12.75"/>
  <cols>
    <col min="1" max="1" width="2.75390625" style="3" customWidth="1"/>
    <col min="2" max="2" width="15.75390625" style="3" customWidth="1"/>
    <col min="3" max="3" width="9.00390625" style="2" customWidth="1"/>
    <col min="4" max="4" width="9.125" style="4" customWidth="1"/>
    <col min="5" max="5" width="8.875" style="4" customWidth="1"/>
    <col min="6" max="6" width="8.25390625" style="2" customWidth="1"/>
    <col min="7" max="7" width="8.125" style="2" customWidth="1"/>
    <col min="8" max="9" width="7.875" style="2" customWidth="1"/>
    <col min="10" max="10" width="7.625" style="1" customWidth="1"/>
    <col min="11" max="11" width="7.875" style="1" customWidth="1"/>
    <col min="12" max="12" width="7.625" style="1" customWidth="1"/>
    <col min="13" max="13" width="8.125" style="1" customWidth="1"/>
    <col min="14" max="14" width="7.875" style="2" customWidth="1"/>
    <col min="15" max="15" width="6.875" style="2" customWidth="1"/>
    <col min="16" max="16" width="6.625" style="5" customWidth="1"/>
    <col min="17" max="17" width="6.75390625" style="5" customWidth="1"/>
    <col min="18" max="18" width="4.875" style="3" customWidth="1"/>
    <col min="19" max="19" width="4.375" style="2" customWidth="1"/>
    <col min="20" max="16384" width="9.125" style="2" customWidth="1"/>
  </cols>
  <sheetData>
    <row r="1" ht="4.5" customHeight="1" hidden="1"/>
    <row r="2" spans="1:19" ht="25.5" customHeight="1">
      <c r="A2" s="68" t="s">
        <v>108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19" s="6" customFormat="1" ht="11.25" customHeight="1">
      <c r="A3" s="69" t="s">
        <v>6</v>
      </c>
      <c r="B3" s="69" t="s">
        <v>0</v>
      </c>
      <c r="C3" s="76" t="s">
        <v>55</v>
      </c>
      <c r="D3" s="77"/>
      <c r="E3" s="78"/>
      <c r="F3" s="72" t="s">
        <v>1</v>
      </c>
      <c r="G3" s="79"/>
      <c r="H3" s="80"/>
      <c r="I3" s="72" t="s">
        <v>14</v>
      </c>
      <c r="J3" s="79"/>
      <c r="K3" s="80"/>
      <c r="L3" s="72" t="s">
        <v>15</v>
      </c>
      <c r="M3" s="79"/>
      <c r="N3" s="80"/>
      <c r="O3" s="72" t="s">
        <v>56</v>
      </c>
      <c r="P3" s="73"/>
      <c r="Q3" s="73"/>
      <c r="R3" s="73"/>
      <c r="S3" s="9"/>
    </row>
    <row r="4" spans="1:19" s="6" customFormat="1" ht="75" customHeight="1">
      <c r="A4" s="70"/>
      <c r="B4" s="71"/>
      <c r="C4" s="12" t="s">
        <v>4</v>
      </c>
      <c r="D4" s="12" t="s">
        <v>2</v>
      </c>
      <c r="E4" s="12" t="s">
        <v>3</v>
      </c>
      <c r="F4" s="12" t="s">
        <v>4</v>
      </c>
      <c r="G4" s="12" t="s">
        <v>2</v>
      </c>
      <c r="H4" s="12" t="s">
        <v>3</v>
      </c>
      <c r="I4" s="12" t="s">
        <v>4</v>
      </c>
      <c r="J4" s="12" t="s">
        <v>2</v>
      </c>
      <c r="K4" s="12" t="s">
        <v>3</v>
      </c>
      <c r="L4" s="12" t="s">
        <v>4</v>
      </c>
      <c r="M4" s="12" t="s">
        <v>2</v>
      </c>
      <c r="N4" s="12" t="s">
        <v>3</v>
      </c>
      <c r="O4" s="53" t="s">
        <v>68</v>
      </c>
      <c r="P4" s="12" t="s">
        <v>2</v>
      </c>
      <c r="Q4" s="12" t="s">
        <v>3</v>
      </c>
      <c r="R4" s="12" t="s">
        <v>67</v>
      </c>
      <c r="S4" s="10" t="s">
        <v>71</v>
      </c>
    </row>
    <row r="5" spans="1:19" s="6" customFormat="1" ht="9.75" customHeight="1">
      <c r="A5" s="71"/>
      <c r="B5" s="8">
        <v>1</v>
      </c>
      <c r="C5" s="11">
        <v>2</v>
      </c>
      <c r="D5" s="13">
        <v>3</v>
      </c>
      <c r="E5" s="14">
        <v>4</v>
      </c>
      <c r="F5" s="11">
        <v>5</v>
      </c>
      <c r="G5" s="11">
        <v>6</v>
      </c>
      <c r="H5" s="11">
        <v>7</v>
      </c>
      <c r="I5" s="14">
        <v>8</v>
      </c>
      <c r="J5" s="11">
        <v>9</v>
      </c>
      <c r="K5" s="11">
        <v>10</v>
      </c>
      <c r="L5" s="11">
        <v>11</v>
      </c>
      <c r="M5" s="38">
        <v>12</v>
      </c>
      <c r="N5" s="11">
        <v>13</v>
      </c>
      <c r="O5" s="11">
        <v>14</v>
      </c>
      <c r="P5" s="11">
        <v>15</v>
      </c>
      <c r="Q5" s="38">
        <v>16</v>
      </c>
      <c r="R5" s="38">
        <v>17</v>
      </c>
      <c r="S5" s="41">
        <v>18</v>
      </c>
    </row>
    <row r="6" spans="1:19" s="6" customFormat="1" ht="12" customHeight="1">
      <c r="A6" s="9"/>
      <c r="B6" s="74" t="s">
        <v>5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15"/>
      <c r="P6" s="7"/>
      <c r="Q6" s="7"/>
      <c r="R6" s="7"/>
      <c r="S6" s="9"/>
    </row>
    <row r="7" spans="1:19" s="20" customFormat="1" ht="75" customHeight="1">
      <c r="A7" s="19" t="s">
        <v>7</v>
      </c>
      <c r="B7" s="25" t="s">
        <v>105</v>
      </c>
      <c r="C7" s="45">
        <f>F7+I7+L7+O7</f>
        <v>480881.19999999995</v>
      </c>
      <c r="D7" s="45">
        <f>G7+J7+M7+P7</f>
        <v>480275.92</v>
      </c>
      <c r="E7" s="45">
        <f>H7+K7+N7+Q7</f>
        <v>480275.92</v>
      </c>
      <c r="F7" s="18">
        <f aca="true" t="shared" si="0" ref="F7:Q7">F8+F9+F10+F11</f>
        <v>264925.12</v>
      </c>
      <c r="G7" s="18">
        <f t="shared" si="0"/>
        <v>264351.51</v>
      </c>
      <c r="H7" s="18">
        <f t="shared" si="0"/>
        <v>264351.51</v>
      </c>
      <c r="I7" s="18">
        <f t="shared" si="0"/>
        <v>103125.23999999999</v>
      </c>
      <c r="J7" s="18">
        <f t="shared" si="0"/>
        <v>103093.56999999999</v>
      </c>
      <c r="K7" s="18">
        <f t="shared" si="0"/>
        <v>103093.56999999999</v>
      </c>
      <c r="L7" s="18">
        <f t="shared" si="0"/>
        <v>91917.24</v>
      </c>
      <c r="M7" s="18">
        <f t="shared" si="0"/>
        <v>91917.24</v>
      </c>
      <c r="N7" s="18">
        <f t="shared" si="0"/>
        <v>91917.24</v>
      </c>
      <c r="O7" s="18">
        <f t="shared" si="0"/>
        <v>20913.600000000002</v>
      </c>
      <c r="P7" s="18">
        <f t="shared" si="0"/>
        <v>20913.600000000002</v>
      </c>
      <c r="Q7" s="18">
        <f t="shared" si="0"/>
        <v>20913.600000000002</v>
      </c>
      <c r="R7" s="26"/>
      <c r="S7" s="31"/>
    </row>
    <row r="8" spans="1:19" s="20" customFormat="1" ht="63" customHeight="1">
      <c r="A8" s="16" t="s">
        <v>10</v>
      </c>
      <c r="B8" s="17" t="s">
        <v>22</v>
      </c>
      <c r="C8" s="18">
        <f aca="true" t="shared" si="1" ref="C8:E29">F8+I8+L8+O8</f>
        <v>435964.38</v>
      </c>
      <c r="D8" s="18">
        <f t="shared" si="1"/>
        <v>435846.87</v>
      </c>
      <c r="E8" s="18">
        <f t="shared" si="1"/>
        <v>435846.87</v>
      </c>
      <c r="F8" s="18">
        <v>249505.25</v>
      </c>
      <c r="G8" s="18">
        <v>249387.74</v>
      </c>
      <c r="H8" s="18">
        <v>249387.74</v>
      </c>
      <c r="I8" s="18">
        <v>74149.69</v>
      </c>
      <c r="J8" s="18">
        <v>74149.69</v>
      </c>
      <c r="K8" s="18">
        <v>74149.69</v>
      </c>
      <c r="L8" s="18">
        <v>91917.24</v>
      </c>
      <c r="M8" s="18">
        <v>91917.24</v>
      </c>
      <c r="N8" s="18">
        <v>91917.24</v>
      </c>
      <c r="O8" s="18">
        <v>20392.2</v>
      </c>
      <c r="P8" s="18">
        <v>20392.2</v>
      </c>
      <c r="Q8" s="18">
        <v>20392.2</v>
      </c>
      <c r="R8" s="26"/>
      <c r="S8" s="18"/>
    </row>
    <row r="9" spans="1:19" s="20" customFormat="1" ht="51.75" customHeight="1">
      <c r="A9" s="16" t="s">
        <v>11</v>
      </c>
      <c r="B9" s="17" t="s">
        <v>23</v>
      </c>
      <c r="C9" s="18">
        <f t="shared" si="1"/>
        <v>9394.98</v>
      </c>
      <c r="D9" s="18">
        <f t="shared" si="1"/>
        <v>9394.98</v>
      </c>
      <c r="E9" s="18">
        <f t="shared" si="1"/>
        <v>9394.98</v>
      </c>
      <c r="F9" s="18">
        <v>2121.08</v>
      </c>
      <c r="G9" s="18">
        <v>2121.08</v>
      </c>
      <c r="H9" s="18">
        <v>2121.08</v>
      </c>
      <c r="I9" s="18">
        <v>6752.5</v>
      </c>
      <c r="J9" s="18">
        <v>6752.5</v>
      </c>
      <c r="K9" s="18">
        <v>6752.5</v>
      </c>
      <c r="L9" s="18">
        <v>0</v>
      </c>
      <c r="M9" s="18">
        <v>0</v>
      </c>
      <c r="N9" s="18">
        <v>0</v>
      </c>
      <c r="O9" s="18">
        <v>521.4</v>
      </c>
      <c r="P9" s="18">
        <v>521.4</v>
      </c>
      <c r="Q9" s="18">
        <v>521.4</v>
      </c>
      <c r="R9" s="26"/>
      <c r="S9" s="31"/>
    </row>
    <row r="10" spans="1:19" s="20" customFormat="1" ht="74.25" customHeight="1">
      <c r="A10" s="16" t="s">
        <v>31</v>
      </c>
      <c r="B10" s="25" t="s">
        <v>24</v>
      </c>
      <c r="C10" s="18">
        <f t="shared" si="1"/>
        <v>5974.48</v>
      </c>
      <c r="D10" s="18">
        <f t="shared" si="1"/>
        <v>5974.48</v>
      </c>
      <c r="E10" s="18">
        <f t="shared" si="1"/>
        <v>5974.48</v>
      </c>
      <c r="F10" s="18">
        <v>2960.19</v>
      </c>
      <c r="G10" s="18">
        <v>2960.19</v>
      </c>
      <c r="H10" s="18">
        <v>2960.19</v>
      </c>
      <c r="I10" s="18">
        <v>3014.29</v>
      </c>
      <c r="J10" s="18">
        <v>3014.29</v>
      </c>
      <c r="K10" s="18">
        <v>3014.29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26"/>
      <c r="S10" s="32"/>
    </row>
    <row r="11" spans="1:19" s="20" customFormat="1" ht="99" customHeight="1">
      <c r="A11" s="16" t="s">
        <v>32</v>
      </c>
      <c r="B11" s="25" t="s">
        <v>76</v>
      </c>
      <c r="C11" s="27">
        <f>F11+I11+L11</f>
        <v>29547.36</v>
      </c>
      <c r="D11" s="18">
        <f t="shared" si="1"/>
        <v>29059.59</v>
      </c>
      <c r="E11" s="18">
        <f t="shared" si="1"/>
        <v>29059.59</v>
      </c>
      <c r="F11" s="18">
        <v>10338.6</v>
      </c>
      <c r="G11" s="18">
        <v>9882.5</v>
      </c>
      <c r="H11" s="18">
        <v>9882.5</v>
      </c>
      <c r="I11" s="18">
        <v>19208.76</v>
      </c>
      <c r="J11" s="18">
        <v>19177.09</v>
      </c>
      <c r="K11" s="18">
        <v>19177.09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26"/>
      <c r="S11" s="31"/>
    </row>
    <row r="12" spans="1:19" s="20" customFormat="1" ht="117.75" customHeight="1">
      <c r="A12" s="16" t="s">
        <v>8</v>
      </c>
      <c r="B12" s="25" t="s">
        <v>110</v>
      </c>
      <c r="C12" s="48">
        <f>F12+I12+L12</f>
        <v>331.04</v>
      </c>
      <c r="D12" s="45">
        <f t="shared" si="1"/>
        <v>331.04</v>
      </c>
      <c r="E12" s="45">
        <f t="shared" si="1"/>
        <v>331.04</v>
      </c>
      <c r="F12" s="18">
        <v>48</v>
      </c>
      <c r="G12" s="18">
        <v>48</v>
      </c>
      <c r="H12" s="18">
        <v>48</v>
      </c>
      <c r="I12" s="18">
        <v>283.04</v>
      </c>
      <c r="J12" s="18">
        <v>283.04</v>
      </c>
      <c r="K12" s="18">
        <v>283.04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26"/>
      <c r="S12" s="31"/>
    </row>
    <row r="13" spans="1:100" s="20" customFormat="1" ht="75" customHeight="1">
      <c r="A13" s="19" t="s">
        <v>9</v>
      </c>
      <c r="B13" s="25" t="s">
        <v>99</v>
      </c>
      <c r="C13" s="45">
        <f>F13+I13+L13+O13</f>
        <v>105518.84999999999</v>
      </c>
      <c r="D13" s="45">
        <f>G13+J13+M13+P13</f>
        <v>104876.76999999999</v>
      </c>
      <c r="E13" s="45">
        <f>H13+K13+N13+Q13</f>
        <v>104876.76999999999</v>
      </c>
      <c r="F13" s="45">
        <f aca="true" t="shared" si="2" ref="F13:Q13">F14+F15+F16+F17+F18</f>
        <v>27320.69</v>
      </c>
      <c r="G13" s="45">
        <f t="shared" si="2"/>
        <v>26868.49</v>
      </c>
      <c r="H13" s="45">
        <f t="shared" si="2"/>
        <v>26868.49</v>
      </c>
      <c r="I13" s="45">
        <f t="shared" si="2"/>
        <v>66547.92</v>
      </c>
      <c r="J13" s="45">
        <f t="shared" si="2"/>
        <v>66358.04</v>
      </c>
      <c r="K13" s="45">
        <f t="shared" si="2"/>
        <v>66358.04</v>
      </c>
      <c r="L13" s="45">
        <f t="shared" si="2"/>
        <v>3923.04</v>
      </c>
      <c r="M13" s="45">
        <f t="shared" si="2"/>
        <v>3923.04</v>
      </c>
      <c r="N13" s="45">
        <f t="shared" si="2"/>
        <v>3923.04</v>
      </c>
      <c r="O13" s="45">
        <f t="shared" si="2"/>
        <v>7727.2</v>
      </c>
      <c r="P13" s="45">
        <f t="shared" si="2"/>
        <v>7727.2</v>
      </c>
      <c r="Q13" s="45">
        <f t="shared" si="2"/>
        <v>7727.2</v>
      </c>
      <c r="R13" s="40"/>
      <c r="S13" s="3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</row>
    <row r="14" spans="1:100" s="20" customFormat="1" ht="49.5" customHeight="1">
      <c r="A14" s="16" t="s">
        <v>12</v>
      </c>
      <c r="B14" s="25" t="s">
        <v>18</v>
      </c>
      <c r="C14" s="45">
        <f t="shared" si="1"/>
        <v>61136.45</v>
      </c>
      <c r="D14" s="45">
        <f t="shared" si="1"/>
        <v>60550.57</v>
      </c>
      <c r="E14" s="45">
        <f t="shared" si="1"/>
        <v>60550.57</v>
      </c>
      <c r="F14" s="45">
        <v>20696.96</v>
      </c>
      <c r="G14" s="45">
        <v>20259.79</v>
      </c>
      <c r="H14" s="45">
        <v>20259.79</v>
      </c>
      <c r="I14" s="45">
        <v>33342.84</v>
      </c>
      <c r="J14" s="45">
        <v>33194.13</v>
      </c>
      <c r="K14" s="45">
        <v>33194.13</v>
      </c>
      <c r="L14" s="45">
        <v>575.75</v>
      </c>
      <c r="M14" s="45">
        <v>575.75</v>
      </c>
      <c r="N14" s="45">
        <v>575.75</v>
      </c>
      <c r="O14" s="45">
        <v>6520.9</v>
      </c>
      <c r="P14" s="45">
        <v>6520.9</v>
      </c>
      <c r="Q14" s="45">
        <v>6520.9</v>
      </c>
      <c r="R14" s="40" t="s">
        <v>103</v>
      </c>
      <c r="S14" s="3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</row>
    <row r="15" spans="1:100" s="20" customFormat="1" ht="75.75" customHeight="1">
      <c r="A15" s="16" t="s">
        <v>21</v>
      </c>
      <c r="B15" s="25" t="s">
        <v>49</v>
      </c>
      <c r="C15" s="45">
        <f t="shared" si="1"/>
        <v>14959.529999999999</v>
      </c>
      <c r="D15" s="45">
        <f t="shared" si="1"/>
        <v>14946.99</v>
      </c>
      <c r="E15" s="45">
        <f t="shared" si="1"/>
        <v>14946.99</v>
      </c>
      <c r="F15" s="45">
        <v>2442.3</v>
      </c>
      <c r="G15" s="45">
        <v>2434.25</v>
      </c>
      <c r="H15" s="45">
        <v>2434.25</v>
      </c>
      <c r="I15" s="45">
        <v>8265.66</v>
      </c>
      <c r="J15" s="45">
        <v>8261.17</v>
      </c>
      <c r="K15" s="45">
        <v>8261.17</v>
      </c>
      <c r="L15" s="45">
        <v>3260.57</v>
      </c>
      <c r="M15" s="45">
        <v>3260.57</v>
      </c>
      <c r="N15" s="45">
        <v>3260.57</v>
      </c>
      <c r="O15" s="45">
        <v>991</v>
      </c>
      <c r="P15" s="45">
        <v>991</v>
      </c>
      <c r="Q15" s="45">
        <v>991</v>
      </c>
      <c r="R15" s="40" t="s">
        <v>103</v>
      </c>
      <c r="S15" s="46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</row>
    <row r="16" spans="1:100" s="20" customFormat="1" ht="75.75" customHeight="1">
      <c r="A16" s="16" t="s">
        <v>111</v>
      </c>
      <c r="B16" s="25" t="s">
        <v>19</v>
      </c>
      <c r="C16" s="45">
        <f t="shared" si="1"/>
        <v>18158.64</v>
      </c>
      <c r="D16" s="45">
        <f t="shared" si="1"/>
        <v>18132.04</v>
      </c>
      <c r="E16" s="45">
        <f t="shared" si="1"/>
        <v>18132.04</v>
      </c>
      <c r="F16" s="45">
        <v>3439.13</v>
      </c>
      <c r="G16" s="45">
        <v>3436.68</v>
      </c>
      <c r="H16" s="45">
        <v>3436.68</v>
      </c>
      <c r="I16" s="45">
        <v>14417.49</v>
      </c>
      <c r="J16" s="45">
        <v>14393.34</v>
      </c>
      <c r="K16" s="45">
        <v>14393.34</v>
      </c>
      <c r="L16" s="45">
        <v>86.72</v>
      </c>
      <c r="M16" s="45">
        <v>86.72</v>
      </c>
      <c r="N16" s="45">
        <v>86.72</v>
      </c>
      <c r="O16" s="45">
        <v>215.3</v>
      </c>
      <c r="P16" s="45">
        <v>215.3</v>
      </c>
      <c r="Q16" s="45">
        <v>215.3</v>
      </c>
      <c r="R16" s="40" t="s">
        <v>103</v>
      </c>
      <c r="S16" s="46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</row>
    <row r="17" spans="1:100" s="20" customFormat="1" ht="61.5" customHeight="1">
      <c r="A17" s="16" t="s">
        <v>112</v>
      </c>
      <c r="B17" s="25" t="s">
        <v>20</v>
      </c>
      <c r="C17" s="45">
        <f t="shared" si="1"/>
        <v>35</v>
      </c>
      <c r="D17" s="45">
        <f t="shared" si="1"/>
        <v>35</v>
      </c>
      <c r="E17" s="45">
        <f t="shared" si="1"/>
        <v>35</v>
      </c>
      <c r="F17" s="45">
        <v>0</v>
      </c>
      <c r="G17" s="45">
        <v>0</v>
      </c>
      <c r="H17" s="45">
        <v>0</v>
      </c>
      <c r="I17" s="45">
        <v>35</v>
      </c>
      <c r="J17" s="45">
        <v>35</v>
      </c>
      <c r="K17" s="45">
        <v>35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7"/>
      <c r="S17" s="46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</row>
    <row r="18" spans="1:100" s="20" customFormat="1" ht="36.75" customHeight="1">
      <c r="A18" s="16" t="s">
        <v>113</v>
      </c>
      <c r="B18" s="25" t="s">
        <v>77</v>
      </c>
      <c r="C18" s="45">
        <f t="shared" si="1"/>
        <v>11229.23</v>
      </c>
      <c r="D18" s="45">
        <f t="shared" si="1"/>
        <v>11212.17</v>
      </c>
      <c r="E18" s="45">
        <f t="shared" si="1"/>
        <v>11212.17</v>
      </c>
      <c r="F18" s="45">
        <v>742.3</v>
      </c>
      <c r="G18" s="45">
        <v>737.77</v>
      </c>
      <c r="H18" s="45">
        <v>737.77</v>
      </c>
      <c r="I18" s="45">
        <v>10486.93</v>
      </c>
      <c r="J18" s="45">
        <v>10474.4</v>
      </c>
      <c r="K18" s="45">
        <v>10474.4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7"/>
      <c r="S18" s="46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</row>
    <row r="19" spans="1:100" s="20" customFormat="1" ht="87" customHeight="1">
      <c r="A19" s="19" t="s">
        <v>114</v>
      </c>
      <c r="B19" s="25" t="s">
        <v>101</v>
      </c>
      <c r="C19" s="45">
        <f>F19+I19+L19+O19</f>
        <v>60583.619999999995</v>
      </c>
      <c r="D19" s="45">
        <f>G19+J19+M19+P19</f>
        <v>59377.51</v>
      </c>
      <c r="E19" s="45">
        <f>H19+K19+N19+Q19</f>
        <v>59377.51</v>
      </c>
      <c r="F19" s="18">
        <f aca="true" t="shared" si="3" ref="F19:Q19">F20+F21+F22</f>
        <v>20791.2</v>
      </c>
      <c r="G19" s="18">
        <f t="shared" si="3"/>
        <v>19835.53</v>
      </c>
      <c r="H19" s="18">
        <f t="shared" si="3"/>
        <v>19835.53</v>
      </c>
      <c r="I19" s="18">
        <f t="shared" si="3"/>
        <v>32182.42</v>
      </c>
      <c r="J19" s="18">
        <f t="shared" si="3"/>
        <v>31931.980000000003</v>
      </c>
      <c r="K19" s="18">
        <f t="shared" si="3"/>
        <v>31931.980000000003</v>
      </c>
      <c r="L19" s="18">
        <f t="shared" si="3"/>
        <v>382.4</v>
      </c>
      <c r="M19" s="18">
        <f t="shared" si="3"/>
        <v>382.4</v>
      </c>
      <c r="N19" s="18">
        <f t="shared" si="3"/>
        <v>382.4</v>
      </c>
      <c r="O19" s="18">
        <f t="shared" si="3"/>
        <v>7227.599999999999</v>
      </c>
      <c r="P19" s="18">
        <f t="shared" si="3"/>
        <v>7227.599999999999</v>
      </c>
      <c r="Q19" s="18">
        <f t="shared" si="3"/>
        <v>7227.599999999999</v>
      </c>
      <c r="R19" s="26"/>
      <c r="S19" s="3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</row>
    <row r="20" spans="1:100" s="20" customFormat="1" ht="111.75" customHeight="1">
      <c r="A20" s="16" t="s">
        <v>13</v>
      </c>
      <c r="B20" s="25" t="s">
        <v>17</v>
      </c>
      <c r="C20" s="45">
        <f t="shared" si="1"/>
        <v>42545.200000000004</v>
      </c>
      <c r="D20" s="45">
        <f t="shared" si="1"/>
        <v>41684.12</v>
      </c>
      <c r="E20" s="45">
        <f t="shared" si="1"/>
        <v>41684.12</v>
      </c>
      <c r="F20" s="18">
        <f>16800</f>
        <v>16800</v>
      </c>
      <c r="G20" s="18">
        <v>16111.14</v>
      </c>
      <c r="H20" s="18">
        <v>16111.14</v>
      </c>
      <c r="I20" s="18">
        <v>20086.8</v>
      </c>
      <c r="J20" s="18">
        <v>19914.58</v>
      </c>
      <c r="K20" s="18">
        <v>19914.58</v>
      </c>
      <c r="L20" s="18">
        <v>0</v>
      </c>
      <c r="M20" s="18">
        <v>0</v>
      </c>
      <c r="N20" s="18">
        <v>0</v>
      </c>
      <c r="O20" s="18">
        <v>5658.4</v>
      </c>
      <c r="P20" s="18">
        <v>5658.4</v>
      </c>
      <c r="Q20" s="18">
        <v>5658.4</v>
      </c>
      <c r="R20" s="40"/>
      <c r="S20" s="3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</row>
    <row r="21" spans="1:100" s="20" customFormat="1" ht="87" customHeight="1">
      <c r="A21" s="16" t="s">
        <v>16</v>
      </c>
      <c r="B21" s="25" t="s">
        <v>104</v>
      </c>
      <c r="C21" s="45">
        <f t="shared" si="1"/>
        <v>15833.320000000002</v>
      </c>
      <c r="D21" s="45">
        <f t="shared" si="1"/>
        <v>15506.81</v>
      </c>
      <c r="E21" s="45">
        <f t="shared" si="1"/>
        <v>15506.81</v>
      </c>
      <c r="F21" s="18">
        <v>3943.2</v>
      </c>
      <c r="G21" s="18">
        <v>3683.88</v>
      </c>
      <c r="H21" s="18">
        <v>3683.88</v>
      </c>
      <c r="I21" s="18">
        <v>9938.52</v>
      </c>
      <c r="J21" s="18">
        <v>9871.33</v>
      </c>
      <c r="K21" s="18">
        <v>9871.33</v>
      </c>
      <c r="L21" s="18">
        <v>382.4</v>
      </c>
      <c r="M21" s="18">
        <v>382.4</v>
      </c>
      <c r="N21" s="18">
        <v>382.4</v>
      </c>
      <c r="O21" s="18">
        <v>1569.2</v>
      </c>
      <c r="P21" s="18">
        <v>1569.2</v>
      </c>
      <c r="Q21" s="18">
        <v>1569.2</v>
      </c>
      <c r="R21" s="40"/>
      <c r="S21" s="3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</row>
    <row r="22" spans="1:100" s="20" customFormat="1" ht="75" customHeight="1">
      <c r="A22" s="16" t="s">
        <v>52</v>
      </c>
      <c r="B22" s="25" t="s">
        <v>53</v>
      </c>
      <c r="C22" s="48">
        <f>F22+I22+L22</f>
        <v>2205.1</v>
      </c>
      <c r="D22" s="45">
        <f t="shared" si="1"/>
        <v>2186.5800000000004</v>
      </c>
      <c r="E22" s="45">
        <f t="shared" si="1"/>
        <v>2186.5800000000004</v>
      </c>
      <c r="F22" s="18">
        <v>48</v>
      </c>
      <c r="G22" s="18">
        <v>40.51</v>
      </c>
      <c r="H22" s="18">
        <v>40.51</v>
      </c>
      <c r="I22" s="18">
        <v>2157.1</v>
      </c>
      <c r="J22" s="18">
        <v>2146.07</v>
      </c>
      <c r="K22" s="18">
        <v>2146.07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26"/>
      <c r="S22" s="3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</row>
    <row r="23" spans="1:20" s="20" customFormat="1" ht="96" customHeight="1">
      <c r="A23" s="16" t="s">
        <v>115</v>
      </c>
      <c r="B23" s="25" t="s">
        <v>82</v>
      </c>
      <c r="C23" s="45">
        <f>F23+I23+L23+O23</f>
        <v>36358.79</v>
      </c>
      <c r="D23" s="45">
        <f>G23+J23+M23+P23</f>
        <v>36298.590000000004</v>
      </c>
      <c r="E23" s="45">
        <f>H23+K23+N23+Q23</f>
        <v>36298.590000000004</v>
      </c>
      <c r="F23" s="45">
        <f aca="true" t="shared" si="4" ref="F23:Q23">F24+F25+F26</f>
        <v>27267.9</v>
      </c>
      <c r="G23" s="45">
        <f t="shared" si="4"/>
        <v>27267.9</v>
      </c>
      <c r="H23" s="45">
        <f t="shared" si="4"/>
        <v>27267.9</v>
      </c>
      <c r="I23" s="45">
        <f t="shared" si="4"/>
        <v>8285.49</v>
      </c>
      <c r="J23" s="45">
        <f t="shared" si="4"/>
        <v>8225.29</v>
      </c>
      <c r="K23" s="45">
        <f t="shared" si="4"/>
        <v>8225.29</v>
      </c>
      <c r="L23" s="45">
        <f t="shared" si="4"/>
        <v>805.4</v>
      </c>
      <c r="M23" s="45">
        <f t="shared" si="4"/>
        <v>805.4</v>
      </c>
      <c r="N23" s="45">
        <f t="shared" si="4"/>
        <v>805.4</v>
      </c>
      <c r="O23" s="45">
        <f t="shared" si="4"/>
        <v>0</v>
      </c>
      <c r="P23" s="45">
        <f t="shared" si="4"/>
        <v>0</v>
      </c>
      <c r="Q23" s="45">
        <f t="shared" si="4"/>
        <v>0</v>
      </c>
      <c r="R23" s="47"/>
      <c r="S23" s="46"/>
      <c r="T23" s="51"/>
    </row>
    <row r="24" spans="1:20" s="20" customFormat="1" ht="75" customHeight="1">
      <c r="A24" s="16" t="s">
        <v>116</v>
      </c>
      <c r="B24" s="25" t="s">
        <v>25</v>
      </c>
      <c r="C24" s="48">
        <f>F24+I24+L24</f>
        <v>36230.990000000005</v>
      </c>
      <c r="D24" s="45">
        <f t="shared" si="1"/>
        <v>36230.47</v>
      </c>
      <c r="E24" s="45">
        <f t="shared" si="1"/>
        <v>36230.47</v>
      </c>
      <c r="F24" s="45">
        <v>27267.9</v>
      </c>
      <c r="G24" s="45">
        <v>27267.9</v>
      </c>
      <c r="H24" s="45">
        <v>27267.9</v>
      </c>
      <c r="I24" s="45">
        <v>8157.69</v>
      </c>
      <c r="J24" s="45">
        <v>8157.17</v>
      </c>
      <c r="K24" s="45">
        <v>8157.17</v>
      </c>
      <c r="L24" s="45">
        <v>805.4</v>
      </c>
      <c r="M24" s="45">
        <v>805.4</v>
      </c>
      <c r="N24" s="45">
        <v>805.4</v>
      </c>
      <c r="O24" s="45">
        <v>0</v>
      </c>
      <c r="P24" s="45">
        <v>0</v>
      </c>
      <c r="Q24" s="45">
        <v>0</v>
      </c>
      <c r="R24" s="26"/>
      <c r="S24" s="33"/>
      <c r="T24" s="51"/>
    </row>
    <row r="25" spans="1:20" s="20" customFormat="1" ht="77.25" customHeight="1">
      <c r="A25" s="16" t="s">
        <v>117</v>
      </c>
      <c r="B25" s="25" t="s">
        <v>26</v>
      </c>
      <c r="C25" s="48">
        <f>F25+I25+L25</f>
        <v>127.8</v>
      </c>
      <c r="D25" s="45">
        <f t="shared" si="1"/>
        <v>68.12</v>
      </c>
      <c r="E25" s="45">
        <f t="shared" si="1"/>
        <v>68.12</v>
      </c>
      <c r="F25" s="45">
        <v>0</v>
      </c>
      <c r="G25" s="45">
        <v>0</v>
      </c>
      <c r="H25" s="45">
        <v>0</v>
      </c>
      <c r="I25" s="45">
        <v>127.8</v>
      </c>
      <c r="J25" s="45">
        <v>68.12</v>
      </c>
      <c r="K25" s="45">
        <v>68.12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26"/>
      <c r="S25" s="33"/>
      <c r="T25" s="51"/>
    </row>
    <row r="26" spans="1:19" s="20" customFormat="1" ht="48" customHeight="1">
      <c r="A26" s="16" t="s">
        <v>118</v>
      </c>
      <c r="B26" s="25" t="s">
        <v>84</v>
      </c>
      <c r="C26" s="27">
        <f>F26+I26+L26</f>
        <v>0</v>
      </c>
      <c r="D26" s="18">
        <f t="shared" si="1"/>
        <v>0</v>
      </c>
      <c r="E26" s="18">
        <f t="shared" si="1"/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26"/>
      <c r="S26" s="33"/>
    </row>
    <row r="27" spans="1:19" s="20" customFormat="1" ht="27.75" customHeight="1">
      <c r="A27" s="16" t="s">
        <v>33</v>
      </c>
      <c r="B27" s="17" t="s">
        <v>62</v>
      </c>
      <c r="C27" s="27">
        <f>F27+I27+L27</f>
        <v>0</v>
      </c>
      <c r="D27" s="18">
        <f t="shared" si="1"/>
        <v>0</v>
      </c>
      <c r="E27" s="18">
        <f t="shared" si="1"/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26">
        <v>0</v>
      </c>
      <c r="S27" s="33"/>
    </row>
    <row r="28" spans="1:19" s="20" customFormat="1" ht="114" customHeight="1">
      <c r="A28" s="16" t="s">
        <v>34</v>
      </c>
      <c r="B28" s="17" t="s">
        <v>98</v>
      </c>
      <c r="C28" s="27">
        <f>F28+I28+L28+O28</f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26">
        <v>0</v>
      </c>
      <c r="S28" s="31"/>
    </row>
    <row r="29" spans="1:19" s="20" customFormat="1" ht="87" customHeight="1">
      <c r="A29" s="19" t="s">
        <v>35</v>
      </c>
      <c r="B29" s="17" t="s">
        <v>97</v>
      </c>
      <c r="C29" s="27">
        <f>F29+I29+L29</f>
        <v>50</v>
      </c>
      <c r="D29" s="18">
        <f t="shared" si="1"/>
        <v>50</v>
      </c>
      <c r="E29" s="18">
        <f t="shared" si="1"/>
        <v>50</v>
      </c>
      <c r="F29" s="18">
        <v>0</v>
      </c>
      <c r="G29" s="18">
        <v>0</v>
      </c>
      <c r="H29" s="18">
        <v>0</v>
      </c>
      <c r="I29" s="18">
        <v>50</v>
      </c>
      <c r="J29" s="18">
        <v>50</v>
      </c>
      <c r="K29" s="18">
        <v>50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26">
        <v>0</v>
      </c>
      <c r="S29" s="33"/>
    </row>
    <row r="30" spans="1:19" s="20" customFormat="1" ht="138.75" customHeight="1">
      <c r="A30" s="19" t="s">
        <v>119</v>
      </c>
      <c r="B30" s="17" t="s">
        <v>100</v>
      </c>
      <c r="C30" s="27">
        <f>F30+I30+L30</f>
        <v>50</v>
      </c>
      <c r="D30" s="27">
        <f>G30+J30+M30</f>
        <v>50</v>
      </c>
      <c r="E30" s="27">
        <f>H30+K30+N30</f>
        <v>50</v>
      </c>
      <c r="F30" s="18">
        <v>0</v>
      </c>
      <c r="G30" s="18">
        <v>0</v>
      </c>
      <c r="H30" s="18">
        <v>0</v>
      </c>
      <c r="I30" s="18">
        <v>50</v>
      </c>
      <c r="J30" s="18">
        <v>50</v>
      </c>
      <c r="K30" s="18">
        <v>50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26">
        <v>0</v>
      </c>
      <c r="S30" s="33"/>
    </row>
    <row r="31" spans="1:19" s="20" customFormat="1" ht="87.75" customHeight="1">
      <c r="A31" s="16" t="s">
        <v>36</v>
      </c>
      <c r="B31" s="17" t="s">
        <v>63</v>
      </c>
      <c r="C31" s="48">
        <f>F31+I31+L31+O31</f>
        <v>5620.81</v>
      </c>
      <c r="D31" s="45">
        <f aca="true" t="shared" si="5" ref="D31:E43">G31+J31+M31+P31</f>
        <v>5589.77</v>
      </c>
      <c r="E31" s="45">
        <f t="shared" si="5"/>
        <v>5589.77</v>
      </c>
      <c r="F31" s="45">
        <f>F32+F33+F34+F35</f>
        <v>5271.81</v>
      </c>
      <c r="G31" s="45">
        <f aca="true" t="shared" si="6" ref="G31:Q31">G32+G33+G34+G35</f>
        <v>5243.870000000001</v>
      </c>
      <c r="H31" s="45">
        <f t="shared" si="6"/>
        <v>5243.870000000001</v>
      </c>
      <c r="I31" s="45">
        <f t="shared" si="6"/>
        <v>349</v>
      </c>
      <c r="J31" s="45">
        <f t="shared" si="6"/>
        <v>345.90000000000003</v>
      </c>
      <c r="K31" s="45">
        <f t="shared" si="6"/>
        <v>345.90000000000003</v>
      </c>
      <c r="L31" s="45">
        <f t="shared" si="6"/>
        <v>0</v>
      </c>
      <c r="M31" s="45">
        <f t="shared" si="6"/>
        <v>0</v>
      </c>
      <c r="N31" s="45">
        <f t="shared" si="6"/>
        <v>0</v>
      </c>
      <c r="O31" s="45">
        <f t="shared" si="6"/>
        <v>0</v>
      </c>
      <c r="P31" s="45">
        <f t="shared" si="6"/>
        <v>0</v>
      </c>
      <c r="Q31" s="45">
        <f t="shared" si="6"/>
        <v>0</v>
      </c>
      <c r="R31" s="47"/>
      <c r="S31" s="33"/>
    </row>
    <row r="32" spans="1:19" s="20" customFormat="1" ht="74.25" customHeight="1">
      <c r="A32" s="16" t="s">
        <v>90</v>
      </c>
      <c r="B32" s="17" t="s">
        <v>61</v>
      </c>
      <c r="C32" s="48">
        <f>F32+I32+L32</f>
        <v>297.82000000000005</v>
      </c>
      <c r="D32" s="45">
        <f t="shared" si="5"/>
        <v>266.78</v>
      </c>
      <c r="E32" s="45">
        <f t="shared" si="5"/>
        <v>266.78</v>
      </c>
      <c r="F32" s="45">
        <v>268.04</v>
      </c>
      <c r="G32" s="45">
        <v>240.1</v>
      </c>
      <c r="H32" s="45">
        <v>240.1</v>
      </c>
      <c r="I32" s="45">
        <v>29.78</v>
      </c>
      <c r="J32" s="45">
        <v>26.68</v>
      </c>
      <c r="K32" s="45">
        <v>26.68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7"/>
      <c r="S32" s="33"/>
    </row>
    <row r="33" spans="1:19" s="20" customFormat="1" ht="87.75" customHeight="1">
      <c r="A33" s="16" t="s">
        <v>91</v>
      </c>
      <c r="B33" s="25" t="s">
        <v>107</v>
      </c>
      <c r="C33" s="48">
        <f>F33+I33+L33</f>
        <v>5322.990000000001</v>
      </c>
      <c r="D33" s="45">
        <f t="shared" si="5"/>
        <v>5322.990000000001</v>
      </c>
      <c r="E33" s="45">
        <f t="shared" si="5"/>
        <v>5322.990000000001</v>
      </c>
      <c r="F33" s="45">
        <v>5003.77</v>
      </c>
      <c r="G33" s="45">
        <v>5003.77</v>
      </c>
      <c r="H33" s="45">
        <v>5003.77</v>
      </c>
      <c r="I33" s="45">
        <v>319.22</v>
      </c>
      <c r="J33" s="45">
        <v>319.22</v>
      </c>
      <c r="K33" s="45">
        <v>319.22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7"/>
      <c r="S33" s="33"/>
    </row>
    <row r="34" spans="1:19" s="20" customFormat="1" ht="75.75" customHeight="1">
      <c r="A34" s="16" t="s">
        <v>120</v>
      </c>
      <c r="B34" s="25" t="s">
        <v>60</v>
      </c>
      <c r="C34" s="48">
        <f>F34+I34+L34</f>
        <v>0</v>
      </c>
      <c r="D34" s="45">
        <f t="shared" si="5"/>
        <v>0</v>
      </c>
      <c r="E34" s="45">
        <f>H34+K34+N34+Q34</f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7"/>
      <c r="S34" s="33"/>
    </row>
    <row r="35" spans="1:19" s="20" customFormat="1" ht="75" customHeight="1">
      <c r="A35" s="16" t="s">
        <v>121</v>
      </c>
      <c r="B35" s="25" t="s">
        <v>92</v>
      </c>
      <c r="C35" s="48">
        <f>F35+I35+L35</f>
        <v>0</v>
      </c>
      <c r="D35" s="45">
        <f t="shared" si="5"/>
        <v>0</v>
      </c>
      <c r="E35" s="45">
        <f t="shared" si="5"/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7"/>
      <c r="S35" s="33"/>
    </row>
    <row r="36" spans="1:20" s="20" customFormat="1" ht="87" customHeight="1">
      <c r="A36" s="16" t="s">
        <v>37</v>
      </c>
      <c r="B36" s="17" t="s">
        <v>64</v>
      </c>
      <c r="C36" s="45">
        <f>F36+I36+L36+O36</f>
        <v>6719.0599999999995</v>
      </c>
      <c r="D36" s="45">
        <f t="shared" si="5"/>
        <v>6693.8099999999995</v>
      </c>
      <c r="E36" s="45">
        <f>H36+K36+N36+Q36</f>
        <v>6693.8099999999995</v>
      </c>
      <c r="F36" s="45">
        <f aca="true" t="shared" si="7" ref="F36:Q36">F37+F38</f>
        <v>1558.6</v>
      </c>
      <c r="G36" s="45">
        <f t="shared" si="7"/>
        <v>1557.76</v>
      </c>
      <c r="H36" s="45">
        <f t="shared" si="7"/>
        <v>1557.76</v>
      </c>
      <c r="I36" s="45">
        <f t="shared" si="7"/>
        <v>4602.78</v>
      </c>
      <c r="J36" s="45">
        <f t="shared" si="7"/>
        <v>4602.57</v>
      </c>
      <c r="K36" s="45">
        <f t="shared" si="7"/>
        <v>4602.57</v>
      </c>
      <c r="L36" s="45">
        <f t="shared" si="7"/>
        <v>0</v>
      </c>
      <c r="M36" s="45">
        <f t="shared" si="7"/>
        <v>0</v>
      </c>
      <c r="N36" s="45">
        <f t="shared" si="7"/>
        <v>0</v>
      </c>
      <c r="O36" s="45">
        <f t="shared" si="7"/>
        <v>557.68</v>
      </c>
      <c r="P36" s="45">
        <f t="shared" si="7"/>
        <v>533.48</v>
      </c>
      <c r="Q36" s="45">
        <f t="shared" si="7"/>
        <v>533.48</v>
      </c>
      <c r="R36" s="47"/>
      <c r="S36" s="46"/>
      <c r="T36" s="56"/>
    </row>
    <row r="37" spans="1:20" s="20" customFormat="1" ht="89.25" customHeight="1">
      <c r="A37" s="16" t="s">
        <v>122</v>
      </c>
      <c r="B37" s="17" t="s">
        <v>58</v>
      </c>
      <c r="C37" s="45">
        <f>F37+I37+L37+O37</f>
        <v>6519.0599999999995</v>
      </c>
      <c r="D37" s="45">
        <f>G37+J37+M37+P37</f>
        <v>6493.8099999999995</v>
      </c>
      <c r="E37" s="45">
        <f>H37+K37+N37+Q37</f>
        <v>6493.8099999999995</v>
      </c>
      <c r="F37" s="45">
        <f>1558.6</f>
        <v>1558.6</v>
      </c>
      <c r="G37" s="45">
        <f>1557.76</f>
        <v>1557.76</v>
      </c>
      <c r="H37" s="45">
        <f>1557.76</f>
        <v>1557.76</v>
      </c>
      <c r="I37" s="45">
        <f>4402.78</f>
        <v>4402.78</v>
      </c>
      <c r="J37" s="45">
        <f>4402.57</f>
        <v>4402.57</v>
      </c>
      <c r="K37" s="45">
        <f>4402.57</f>
        <v>4402.57</v>
      </c>
      <c r="L37" s="45">
        <v>0</v>
      </c>
      <c r="M37" s="45">
        <v>0</v>
      </c>
      <c r="N37" s="45">
        <v>0</v>
      </c>
      <c r="O37" s="45">
        <f>557.68</f>
        <v>557.68</v>
      </c>
      <c r="P37" s="45">
        <f>533.48</f>
        <v>533.48</v>
      </c>
      <c r="Q37" s="45">
        <f>533.48</f>
        <v>533.48</v>
      </c>
      <c r="R37" s="54"/>
      <c r="S37" s="46"/>
      <c r="T37" s="51"/>
    </row>
    <row r="38" spans="1:19" s="20" customFormat="1" ht="50.25" customHeight="1">
      <c r="A38" s="16" t="s">
        <v>123</v>
      </c>
      <c r="B38" s="17" t="s">
        <v>59</v>
      </c>
      <c r="C38" s="48">
        <f>F38+I38+L38</f>
        <v>200</v>
      </c>
      <c r="D38" s="45">
        <f t="shared" si="5"/>
        <v>200</v>
      </c>
      <c r="E38" s="45">
        <f t="shared" si="5"/>
        <v>200</v>
      </c>
      <c r="F38" s="45">
        <f>0</f>
        <v>0</v>
      </c>
      <c r="G38" s="45">
        <f>0</f>
        <v>0</v>
      </c>
      <c r="H38" s="45">
        <f>0</f>
        <v>0</v>
      </c>
      <c r="I38" s="45">
        <f>200</f>
        <v>200</v>
      </c>
      <c r="J38" s="45">
        <f>200</f>
        <v>200</v>
      </c>
      <c r="K38" s="45">
        <f>200</f>
        <v>200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7"/>
      <c r="S38" s="46"/>
    </row>
    <row r="39" spans="1:19" s="20" customFormat="1" ht="63.75" customHeight="1">
      <c r="A39" s="16" t="s">
        <v>38</v>
      </c>
      <c r="B39" s="17" t="s">
        <v>57</v>
      </c>
      <c r="C39" s="48">
        <f>F39+I39+L39</f>
        <v>2812.11</v>
      </c>
      <c r="D39" s="45">
        <f t="shared" si="5"/>
        <v>2812.11</v>
      </c>
      <c r="E39" s="45">
        <f t="shared" si="5"/>
        <v>2742.999</v>
      </c>
      <c r="F39" s="18">
        <v>0</v>
      </c>
      <c r="G39" s="18">
        <v>0</v>
      </c>
      <c r="H39" s="18">
        <v>0</v>
      </c>
      <c r="I39" s="45">
        <v>2812.11</v>
      </c>
      <c r="J39" s="45">
        <v>2812.11</v>
      </c>
      <c r="K39" s="45">
        <v>2742.999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26"/>
      <c r="S39" s="33"/>
    </row>
    <row r="40" spans="1:19" s="20" customFormat="1" ht="102" customHeight="1">
      <c r="A40" s="16" t="s">
        <v>39</v>
      </c>
      <c r="B40" s="17" t="s">
        <v>66</v>
      </c>
      <c r="C40" s="45">
        <f>F40+I40+L40+O40</f>
        <v>3695.99</v>
      </c>
      <c r="D40" s="45">
        <f t="shared" si="5"/>
        <v>3695.99</v>
      </c>
      <c r="E40" s="45">
        <f t="shared" si="5"/>
        <v>3695.99</v>
      </c>
      <c r="F40" s="45">
        <v>572.9</v>
      </c>
      <c r="G40" s="45">
        <v>572.9</v>
      </c>
      <c r="H40" s="45">
        <v>572.9</v>
      </c>
      <c r="I40" s="45">
        <v>282.41</v>
      </c>
      <c r="J40" s="45">
        <v>282.41</v>
      </c>
      <c r="K40" s="45">
        <v>282.41</v>
      </c>
      <c r="L40" s="45">
        <v>438.28</v>
      </c>
      <c r="M40" s="45">
        <v>438.28</v>
      </c>
      <c r="N40" s="45">
        <v>438.28</v>
      </c>
      <c r="O40" s="45">
        <v>2402.4</v>
      </c>
      <c r="P40" s="45">
        <v>2402.4</v>
      </c>
      <c r="Q40" s="45">
        <v>2402.4</v>
      </c>
      <c r="R40" s="54"/>
      <c r="S40" s="46"/>
    </row>
    <row r="41" spans="1:19" s="20" customFormat="1" ht="75" customHeight="1">
      <c r="A41" s="19" t="s">
        <v>40</v>
      </c>
      <c r="B41" s="17" t="s">
        <v>83</v>
      </c>
      <c r="C41" s="48">
        <f aca="true" t="shared" si="8" ref="C41:C58">F41+I41+L41</f>
        <v>410</v>
      </c>
      <c r="D41" s="45">
        <f t="shared" si="5"/>
        <v>400</v>
      </c>
      <c r="E41" s="45">
        <f t="shared" si="5"/>
        <v>400</v>
      </c>
      <c r="F41" s="45">
        <v>0</v>
      </c>
      <c r="G41" s="45">
        <v>0</v>
      </c>
      <c r="H41" s="45">
        <v>0</v>
      </c>
      <c r="I41" s="45">
        <v>410</v>
      </c>
      <c r="J41" s="45">
        <v>400</v>
      </c>
      <c r="K41" s="45">
        <v>400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7"/>
      <c r="S41" s="46"/>
    </row>
    <row r="42" spans="1:19" s="20" customFormat="1" ht="99.75" customHeight="1">
      <c r="A42" s="16" t="s">
        <v>41</v>
      </c>
      <c r="B42" s="17" t="s">
        <v>85</v>
      </c>
      <c r="C42" s="48">
        <f t="shared" si="8"/>
        <v>335.7</v>
      </c>
      <c r="D42" s="45">
        <f t="shared" si="5"/>
        <v>328.7</v>
      </c>
      <c r="E42" s="45">
        <f t="shared" si="5"/>
        <v>328.7</v>
      </c>
      <c r="F42" s="45">
        <v>0</v>
      </c>
      <c r="G42" s="45">
        <v>0</v>
      </c>
      <c r="H42" s="45">
        <v>0</v>
      </c>
      <c r="I42" s="45">
        <v>335.7</v>
      </c>
      <c r="J42" s="45">
        <v>328.7</v>
      </c>
      <c r="K42" s="45">
        <v>328.7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7"/>
      <c r="S42" s="46"/>
    </row>
    <row r="43" spans="1:19" s="20" customFormat="1" ht="141.75" customHeight="1">
      <c r="A43" s="19" t="s">
        <v>42</v>
      </c>
      <c r="B43" s="17" t="s">
        <v>109</v>
      </c>
      <c r="C43" s="48">
        <f t="shared" si="8"/>
        <v>2365</v>
      </c>
      <c r="D43" s="45">
        <f t="shared" si="5"/>
        <v>1962.03</v>
      </c>
      <c r="E43" s="45">
        <f t="shared" si="5"/>
        <v>1962.03</v>
      </c>
      <c r="F43" s="18">
        <v>0</v>
      </c>
      <c r="G43" s="18">
        <v>0</v>
      </c>
      <c r="H43" s="18">
        <v>0</v>
      </c>
      <c r="I43" s="18">
        <f>2365</f>
        <v>2365</v>
      </c>
      <c r="J43" s="18">
        <v>1962.03</v>
      </c>
      <c r="K43" s="18">
        <v>1962.03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26"/>
      <c r="S43" s="33"/>
    </row>
    <row r="44" spans="1:19" s="20" customFormat="1" ht="216.75" customHeight="1">
      <c r="A44" s="16" t="s">
        <v>43</v>
      </c>
      <c r="B44" s="17" t="s">
        <v>102</v>
      </c>
      <c r="C44" s="63">
        <f aca="true" t="shared" si="9" ref="C44:E55">F44+I44+L44+O44</f>
        <v>63517.74</v>
      </c>
      <c r="D44" s="63">
        <f t="shared" si="9"/>
        <v>62200.369999999995</v>
      </c>
      <c r="E44" s="48">
        <f t="shared" si="9"/>
        <v>62200.369999999995</v>
      </c>
      <c r="F44" s="18">
        <f>41099+13401</f>
        <v>54500</v>
      </c>
      <c r="G44" s="18">
        <f>40585.84+12933.59</f>
        <v>53519.42999999999</v>
      </c>
      <c r="H44" s="18">
        <f>40585.84+12933.59</f>
        <v>53519.42999999999</v>
      </c>
      <c r="I44" s="18">
        <f>7946.86+1070.88</f>
        <v>9017.74</v>
      </c>
      <c r="J44" s="18">
        <f>7941.67+739.27</f>
        <v>8680.94</v>
      </c>
      <c r="K44" s="18">
        <f>7941.67+739.27</f>
        <v>8680.94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26"/>
      <c r="S44" s="33"/>
    </row>
    <row r="45" spans="1:20" s="20" customFormat="1" ht="73.5" customHeight="1">
      <c r="A45" s="16" t="s">
        <v>44</v>
      </c>
      <c r="B45" s="17" t="s">
        <v>106</v>
      </c>
      <c r="C45" s="48">
        <f t="shared" si="9"/>
        <v>32277.89</v>
      </c>
      <c r="D45" s="48">
        <f t="shared" si="9"/>
        <v>31154.65</v>
      </c>
      <c r="E45" s="48">
        <f t="shared" si="9"/>
        <v>31154.65</v>
      </c>
      <c r="F45" s="45">
        <f aca="true" t="shared" si="10" ref="F45:Q45">F46+F47+F48+F49+F50</f>
        <v>4652.9</v>
      </c>
      <c r="G45" s="45">
        <f t="shared" si="10"/>
        <v>4639.56</v>
      </c>
      <c r="H45" s="45">
        <f t="shared" si="10"/>
        <v>4639.56</v>
      </c>
      <c r="I45" s="45">
        <f t="shared" si="10"/>
        <v>25904.84</v>
      </c>
      <c r="J45" s="45">
        <f t="shared" si="10"/>
        <v>24842.89</v>
      </c>
      <c r="K45" s="45">
        <f t="shared" si="10"/>
        <v>24842.89</v>
      </c>
      <c r="L45" s="45">
        <f t="shared" si="10"/>
        <v>1720.15</v>
      </c>
      <c r="M45" s="45">
        <f t="shared" si="10"/>
        <v>1672.2</v>
      </c>
      <c r="N45" s="45">
        <f t="shared" si="10"/>
        <v>1672.2</v>
      </c>
      <c r="O45" s="45">
        <f t="shared" si="10"/>
        <v>0</v>
      </c>
      <c r="P45" s="45">
        <f t="shared" si="10"/>
        <v>0</v>
      </c>
      <c r="Q45" s="45">
        <f t="shared" si="10"/>
        <v>0</v>
      </c>
      <c r="R45" s="47"/>
      <c r="S45" s="46"/>
      <c r="T45" s="51"/>
    </row>
    <row r="46" spans="1:19" s="20" customFormat="1" ht="23.25" customHeight="1">
      <c r="A46" s="16" t="s">
        <v>86</v>
      </c>
      <c r="B46" s="25" t="s">
        <v>27</v>
      </c>
      <c r="C46" s="48">
        <f t="shared" si="8"/>
        <v>19000</v>
      </c>
      <c r="D46" s="45">
        <f t="shared" si="9"/>
        <v>18354.46</v>
      </c>
      <c r="E46" s="45">
        <f t="shared" si="9"/>
        <v>18354.46</v>
      </c>
      <c r="F46" s="45">
        <v>0</v>
      </c>
      <c r="G46" s="45">
        <v>0</v>
      </c>
      <c r="H46" s="45">
        <v>0</v>
      </c>
      <c r="I46" s="45">
        <v>19000</v>
      </c>
      <c r="J46" s="45">
        <v>18354.46</v>
      </c>
      <c r="K46" s="45">
        <v>18354.46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7"/>
      <c r="S46" s="46"/>
    </row>
    <row r="47" spans="1:19" s="20" customFormat="1" ht="24.75" customHeight="1">
      <c r="A47" s="16" t="s">
        <v>87</v>
      </c>
      <c r="B47" s="25" t="s">
        <v>28</v>
      </c>
      <c r="C47" s="48">
        <f t="shared" si="8"/>
        <v>0</v>
      </c>
      <c r="D47" s="45">
        <f t="shared" si="9"/>
        <v>0</v>
      </c>
      <c r="E47" s="45">
        <f t="shared" si="9"/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7"/>
      <c r="S47" s="46"/>
    </row>
    <row r="48" spans="1:19" s="20" customFormat="1" ht="51" customHeight="1">
      <c r="A48" s="16" t="s">
        <v>124</v>
      </c>
      <c r="B48" s="25" t="s">
        <v>29</v>
      </c>
      <c r="C48" s="48">
        <f t="shared" si="8"/>
        <v>300</v>
      </c>
      <c r="D48" s="45">
        <f t="shared" si="9"/>
        <v>200.39</v>
      </c>
      <c r="E48" s="45">
        <f t="shared" si="9"/>
        <v>200.39</v>
      </c>
      <c r="F48" s="45">
        <v>0</v>
      </c>
      <c r="G48" s="45">
        <v>0</v>
      </c>
      <c r="H48" s="45">
        <v>0</v>
      </c>
      <c r="I48" s="45">
        <v>300</v>
      </c>
      <c r="J48" s="45">
        <v>200.39</v>
      </c>
      <c r="K48" s="45">
        <v>200.39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7"/>
      <c r="S48" s="46"/>
    </row>
    <row r="49" spans="1:19" s="20" customFormat="1" ht="48.75" customHeight="1">
      <c r="A49" s="16" t="s">
        <v>132</v>
      </c>
      <c r="B49" s="25" t="s">
        <v>30</v>
      </c>
      <c r="C49" s="48">
        <f>F49+I49+L49</f>
        <v>12707.89</v>
      </c>
      <c r="D49" s="45">
        <f>G49+J49+M49+P49</f>
        <v>12329.800000000001</v>
      </c>
      <c r="E49" s="45">
        <f>H49+K49+N49+Q49</f>
        <v>12329.800000000001</v>
      </c>
      <c r="F49" s="45">
        <v>4502.9</v>
      </c>
      <c r="G49" s="45">
        <v>4489.56</v>
      </c>
      <c r="H49" s="45">
        <v>4489.56</v>
      </c>
      <c r="I49" s="45">
        <v>6484.84</v>
      </c>
      <c r="J49" s="45">
        <v>6168.04</v>
      </c>
      <c r="K49" s="45">
        <v>6168.04</v>
      </c>
      <c r="L49" s="45">
        <v>1720.15</v>
      </c>
      <c r="M49" s="45">
        <v>1672.2</v>
      </c>
      <c r="N49" s="45">
        <v>1672.2</v>
      </c>
      <c r="O49" s="45">
        <v>0</v>
      </c>
      <c r="P49" s="45">
        <v>0</v>
      </c>
      <c r="Q49" s="45">
        <v>0</v>
      </c>
      <c r="R49" s="47"/>
      <c r="S49" s="46"/>
    </row>
    <row r="50" spans="1:19" s="20" customFormat="1" ht="104.25" customHeight="1">
      <c r="A50" s="16" t="s">
        <v>125</v>
      </c>
      <c r="B50" s="25" t="s">
        <v>74</v>
      </c>
      <c r="C50" s="48">
        <f>F50+I50+L50</f>
        <v>270</v>
      </c>
      <c r="D50" s="45">
        <f>G50+J50+M50+P50</f>
        <v>270</v>
      </c>
      <c r="E50" s="45">
        <f>H50+K50+N50+Q50</f>
        <v>270</v>
      </c>
      <c r="F50" s="45">
        <v>150</v>
      </c>
      <c r="G50" s="45">
        <v>150</v>
      </c>
      <c r="H50" s="45">
        <v>150</v>
      </c>
      <c r="I50" s="45">
        <v>120</v>
      </c>
      <c r="J50" s="45">
        <v>120</v>
      </c>
      <c r="K50" s="45">
        <v>120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7"/>
      <c r="S50" s="46"/>
    </row>
    <row r="51" spans="1:20" s="20" customFormat="1" ht="139.5" customHeight="1">
      <c r="A51" s="16" t="s">
        <v>54</v>
      </c>
      <c r="B51" s="17" t="s">
        <v>93</v>
      </c>
      <c r="C51" s="48">
        <f t="shared" si="8"/>
        <v>2242.56</v>
      </c>
      <c r="D51" s="45">
        <f t="shared" si="9"/>
        <v>1854.25</v>
      </c>
      <c r="E51" s="45">
        <f t="shared" si="9"/>
        <v>1854.25</v>
      </c>
      <c r="F51" s="45">
        <f>F52+F53</f>
        <v>0</v>
      </c>
      <c r="G51" s="45">
        <f aca="true" t="shared" si="11" ref="G51:Q51">G52+G53</f>
        <v>0</v>
      </c>
      <c r="H51" s="45">
        <f t="shared" si="11"/>
        <v>0</v>
      </c>
      <c r="I51" s="45">
        <f t="shared" si="11"/>
        <v>2242.56</v>
      </c>
      <c r="J51" s="45">
        <f t="shared" si="11"/>
        <v>1854.25</v>
      </c>
      <c r="K51" s="45">
        <f t="shared" si="11"/>
        <v>1854.25</v>
      </c>
      <c r="L51" s="45">
        <f t="shared" si="11"/>
        <v>0</v>
      </c>
      <c r="M51" s="45">
        <f t="shared" si="11"/>
        <v>0</v>
      </c>
      <c r="N51" s="45">
        <f t="shared" si="11"/>
        <v>0</v>
      </c>
      <c r="O51" s="45">
        <f t="shared" si="11"/>
        <v>0</v>
      </c>
      <c r="P51" s="45">
        <f t="shared" si="11"/>
        <v>0</v>
      </c>
      <c r="Q51" s="45">
        <f t="shared" si="11"/>
        <v>0</v>
      </c>
      <c r="R51" s="50"/>
      <c r="S51" s="49"/>
      <c r="T51" s="51"/>
    </row>
    <row r="52" spans="1:19" s="20" customFormat="1" ht="75.75" customHeight="1">
      <c r="A52" s="16" t="s">
        <v>126</v>
      </c>
      <c r="B52" s="17" t="s">
        <v>50</v>
      </c>
      <c r="C52" s="48">
        <f t="shared" si="8"/>
        <v>2242.56</v>
      </c>
      <c r="D52" s="45">
        <f t="shared" si="9"/>
        <v>1854.25</v>
      </c>
      <c r="E52" s="45">
        <f t="shared" si="9"/>
        <v>1854.25</v>
      </c>
      <c r="F52" s="45">
        <v>0</v>
      </c>
      <c r="G52" s="45">
        <v>0</v>
      </c>
      <c r="H52" s="45">
        <v>0</v>
      </c>
      <c r="I52" s="45">
        <v>2242.56</v>
      </c>
      <c r="J52" s="45">
        <v>1854.25</v>
      </c>
      <c r="K52" s="45">
        <v>1854.25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7"/>
      <c r="S52" s="49"/>
    </row>
    <row r="53" spans="1:19" s="20" customFormat="1" ht="38.25" customHeight="1">
      <c r="A53" s="16" t="s">
        <v>127</v>
      </c>
      <c r="B53" s="17" t="s">
        <v>51</v>
      </c>
      <c r="C53" s="27">
        <f t="shared" si="8"/>
        <v>0</v>
      </c>
      <c r="D53" s="18">
        <f t="shared" si="9"/>
        <v>0</v>
      </c>
      <c r="E53" s="18">
        <f t="shared" si="9"/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/>
      <c r="S53" s="34"/>
    </row>
    <row r="54" spans="1:20" s="20" customFormat="1" ht="100.5" customHeight="1">
      <c r="A54" s="16" t="s">
        <v>45</v>
      </c>
      <c r="B54" s="17" t="s">
        <v>96</v>
      </c>
      <c r="C54" s="27">
        <f t="shared" si="8"/>
        <v>10</v>
      </c>
      <c r="D54" s="18">
        <f t="shared" si="9"/>
        <v>10</v>
      </c>
      <c r="E54" s="18">
        <f t="shared" si="9"/>
        <v>10</v>
      </c>
      <c r="F54" s="18">
        <v>0</v>
      </c>
      <c r="G54" s="18">
        <v>0</v>
      </c>
      <c r="H54" s="18">
        <v>0</v>
      </c>
      <c r="I54" s="18">
        <f>10</f>
        <v>10</v>
      </c>
      <c r="J54" s="18">
        <f>10</f>
        <v>10</v>
      </c>
      <c r="K54" s="18">
        <f>10</f>
        <v>10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57"/>
      <c r="S54" s="34"/>
      <c r="T54" s="51"/>
    </row>
    <row r="55" spans="1:19" s="20" customFormat="1" ht="114.75" customHeight="1">
      <c r="A55" s="19" t="s">
        <v>46</v>
      </c>
      <c r="B55" s="17" t="s">
        <v>65</v>
      </c>
      <c r="C55" s="27">
        <f t="shared" si="8"/>
        <v>5</v>
      </c>
      <c r="D55" s="18">
        <f t="shared" si="9"/>
        <v>5</v>
      </c>
      <c r="E55" s="18">
        <f t="shared" si="9"/>
        <v>5</v>
      </c>
      <c r="F55" s="18">
        <v>0</v>
      </c>
      <c r="G55" s="18">
        <v>0</v>
      </c>
      <c r="H55" s="18">
        <v>0</v>
      </c>
      <c r="I55" s="18">
        <v>5</v>
      </c>
      <c r="J55" s="18">
        <v>5</v>
      </c>
      <c r="K55" s="18">
        <v>5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26"/>
      <c r="S55" s="33"/>
    </row>
    <row r="56" spans="1:22" s="20" customFormat="1" ht="138.75" customHeight="1">
      <c r="A56" s="16" t="s">
        <v>47</v>
      </c>
      <c r="B56" s="17" t="s">
        <v>88</v>
      </c>
      <c r="C56" s="48">
        <f t="shared" si="8"/>
        <v>35644.44</v>
      </c>
      <c r="D56" s="48">
        <f>G56+J56+M56</f>
        <v>35543.48</v>
      </c>
      <c r="E56" s="48">
        <f>H56+K56+N56</f>
        <v>35543.48</v>
      </c>
      <c r="F56" s="45">
        <f>7500.43</f>
        <v>7500.43</v>
      </c>
      <c r="G56" s="45">
        <f>7496.14</f>
        <v>7496.14</v>
      </c>
      <c r="H56" s="45">
        <f>7496.14</f>
        <v>7496.14</v>
      </c>
      <c r="I56" s="45">
        <f>2481.06</f>
        <v>2481.06</v>
      </c>
      <c r="J56" s="45">
        <f>2384.39</f>
        <v>2384.39</v>
      </c>
      <c r="K56" s="45">
        <f>2384.39</f>
        <v>2384.39</v>
      </c>
      <c r="L56" s="45">
        <v>25662.95</v>
      </c>
      <c r="M56" s="45">
        <f>25662.95</f>
        <v>25662.95</v>
      </c>
      <c r="N56" s="45">
        <f>25662.95</f>
        <v>25662.95</v>
      </c>
      <c r="O56" s="45">
        <f>0</f>
        <v>0</v>
      </c>
      <c r="P56" s="45">
        <f>0</f>
        <v>0</v>
      </c>
      <c r="Q56" s="45">
        <f>0</f>
        <v>0</v>
      </c>
      <c r="R56" s="18"/>
      <c r="S56" s="33"/>
      <c r="T56" s="55"/>
      <c r="U56" s="42"/>
      <c r="V56" s="42"/>
    </row>
    <row r="57" spans="1:20" s="20" customFormat="1" ht="51.75" customHeight="1">
      <c r="A57" s="16" t="s">
        <v>48</v>
      </c>
      <c r="B57" s="25" t="s">
        <v>75</v>
      </c>
      <c r="C57" s="48">
        <f>F57+I57+L57+O57</f>
        <v>8492.8</v>
      </c>
      <c r="D57" s="48">
        <f>G57+J57+M57+P57</f>
        <v>8492.8</v>
      </c>
      <c r="E57" s="48">
        <f>H57+K57+N57+Q57</f>
        <v>8492.8</v>
      </c>
      <c r="F57" s="45">
        <v>197.6</v>
      </c>
      <c r="G57" s="45">
        <v>197.6</v>
      </c>
      <c r="H57" s="45">
        <v>197.6</v>
      </c>
      <c r="I57" s="45">
        <v>1906.12</v>
      </c>
      <c r="J57" s="45">
        <v>1906.12</v>
      </c>
      <c r="K57" s="45">
        <v>1906.12</v>
      </c>
      <c r="L57" s="45">
        <v>6389.08</v>
      </c>
      <c r="M57" s="45">
        <v>6389.08</v>
      </c>
      <c r="N57" s="45">
        <v>6389.08</v>
      </c>
      <c r="O57" s="45">
        <v>0</v>
      </c>
      <c r="P57" s="45">
        <v>0</v>
      </c>
      <c r="Q57" s="45">
        <v>0</v>
      </c>
      <c r="R57" s="47"/>
      <c r="S57" s="52"/>
      <c r="T57" s="51"/>
    </row>
    <row r="58" spans="1:19" s="20" customFormat="1" ht="114.75" customHeight="1">
      <c r="A58" s="19" t="s">
        <v>72</v>
      </c>
      <c r="B58" s="17" t="s">
        <v>78</v>
      </c>
      <c r="C58" s="27">
        <f t="shared" si="8"/>
        <v>310</v>
      </c>
      <c r="D58" s="18">
        <f aca="true" t="shared" si="12" ref="D58:E62">G58+J58+M58+P58</f>
        <v>285.3</v>
      </c>
      <c r="E58" s="18">
        <f t="shared" si="12"/>
        <v>285.3</v>
      </c>
      <c r="F58" s="18">
        <v>0</v>
      </c>
      <c r="G58" s="18">
        <v>0</v>
      </c>
      <c r="H58" s="18">
        <v>0</v>
      </c>
      <c r="I58" s="18">
        <v>310</v>
      </c>
      <c r="J58" s="18">
        <v>285.3</v>
      </c>
      <c r="K58" s="18">
        <v>285.3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26"/>
      <c r="S58" s="33"/>
    </row>
    <row r="59" spans="1:19" s="20" customFormat="1" ht="189.75" customHeight="1">
      <c r="A59" s="19" t="s">
        <v>89</v>
      </c>
      <c r="B59" s="17" t="s">
        <v>69</v>
      </c>
      <c r="C59" s="48">
        <f>F59+I59+L59</f>
        <v>1022</v>
      </c>
      <c r="D59" s="45">
        <f t="shared" si="12"/>
        <v>974.6600000000001</v>
      </c>
      <c r="E59" s="45">
        <f t="shared" si="12"/>
        <v>974.6600000000001</v>
      </c>
      <c r="F59" s="45">
        <f aca="true" t="shared" si="13" ref="F59:Q59">F60+F61+F62</f>
        <v>0</v>
      </c>
      <c r="G59" s="45">
        <f t="shared" si="13"/>
        <v>0</v>
      </c>
      <c r="H59" s="45">
        <f t="shared" si="13"/>
        <v>0</v>
      </c>
      <c r="I59" s="45">
        <f t="shared" si="13"/>
        <v>1022</v>
      </c>
      <c r="J59" s="45">
        <f t="shared" si="13"/>
        <v>974.6600000000001</v>
      </c>
      <c r="K59" s="45">
        <f t="shared" si="13"/>
        <v>974.6600000000001</v>
      </c>
      <c r="L59" s="45">
        <f t="shared" si="13"/>
        <v>0</v>
      </c>
      <c r="M59" s="45">
        <f t="shared" si="13"/>
        <v>0</v>
      </c>
      <c r="N59" s="45">
        <f t="shared" si="13"/>
        <v>0</v>
      </c>
      <c r="O59" s="45">
        <f t="shared" si="13"/>
        <v>0</v>
      </c>
      <c r="P59" s="45">
        <f t="shared" si="13"/>
        <v>0</v>
      </c>
      <c r="Q59" s="45">
        <f t="shared" si="13"/>
        <v>0</v>
      </c>
      <c r="R59" s="47"/>
      <c r="S59" s="46"/>
    </row>
    <row r="60" spans="1:19" s="20" customFormat="1" ht="114" customHeight="1">
      <c r="A60" s="19" t="s">
        <v>128</v>
      </c>
      <c r="B60" s="17" t="s">
        <v>79</v>
      </c>
      <c r="C60" s="27">
        <f>F60+I60+L60</f>
        <v>22</v>
      </c>
      <c r="D60" s="18">
        <f t="shared" si="12"/>
        <v>1.8</v>
      </c>
      <c r="E60" s="18">
        <f t="shared" si="12"/>
        <v>1.8</v>
      </c>
      <c r="F60" s="18">
        <v>0</v>
      </c>
      <c r="G60" s="18">
        <v>0</v>
      </c>
      <c r="H60" s="18">
        <v>0</v>
      </c>
      <c r="I60" s="27">
        <v>22</v>
      </c>
      <c r="J60" s="27">
        <v>1.8</v>
      </c>
      <c r="K60" s="27">
        <v>1.8</v>
      </c>
      <c r="L60" s="18">
        <v>0</v>
      </c>
      <c r="M60" s="18">
        <v>0</v>
      </c>
      <c r="N60" s="18">
        <v>0</v>
      </c>
      <c r="O60" s="18">
        <v>0</v>
      </c>
      <c r="P60" s="27">
        <v>0</v>
      </c>
      <c r="Q60" s="27">
        <v>0</v>
      </c>
      <c r="R60" s="35">
        <v>0</v>
      </c>
      <c r="S60" s="33"/>
    </row>
    <row r="61" spans="1:19" s="20" customFormat="1" ht="139.5" customHeight="1">
      <c r="A61" s="19" t="s">
        <v>129</v>
      </c>
      <c r="B61" s="17" t="s">
        <v>80</v>
      </c>
      <c r="C61" s="27">
        <f>F61+I61+L61</f>
        <v>300</v>
      </c>
      <c r="D61" s="18">
        <f t="shared" si="12"/>
        <v>277.1</v>
      </c>
      <c r="E61" s="18">
        <f t="shared" si="12"/>
        <v>277.1</v>
      </c>
      <c r="F61" s="27">
        <v>0</v>
      </c>
      <c r="G61" s="27">
        <v>0</v>
      </c>
      <c r="H61" s="27">
        <v>0</v>
      </c>
      <c r="I61" s="27">
        <v>300</v>
      </c>
      <c r="J61" s="27">
        <v>277.1</v>
      </c>
      <c r="K61" s="27">
        <v>277.1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35"/>
      <c r="S61" s="33"/>
    </row>
    <row r="62" spans="1:19" s="20" customFormat="1" ht="63" customHeight="1">
      <c r="A62" s="19" t="s">
        <v>130</v>
      </c>
      <c r="B62" s="17" t="s">
        <v>81</v>
      </c>
      <c r="C62" s="27">
        <f>F62+I62+L62</f>
        <v>700</v>
      </c>
      <c r="D62" s="18">
        <f t="shared" si="12"/>
        <v>695.76</v>
      </c>
      <c r="E62" s="18">
        <f t="shared" si="12"/>
        <v>695.76</v>
      </c>
      <c r="F62" s="27">
        <v>0</v>
      </c>
      <c r="G62" s="27">
        <v>0</v>
      </c>
      <c r="H62" s="27">
        <v>0</v>
      </c>
      <c r="I62" s="27">
        <v>700</v>
      </c>
      <c r="J62" s="27">
        <v>695.76</v>
      </c>
      <c r="K62" s="27">
        <v>695.76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35"/>
      <c r="S62" s="33"/>
    </row>
    <row r="63" spans="1:19" s="20" customFormat="1" ht="165" customHeight="1">
      <c r="A63" s="19" t="s">
        <v>131</v>
      </c>
      <c r="B63" s="17" t="s">
        <v>73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/>
      <c r="S63" s="33"/>
    </row>
    <row r="64" spans="1:19" s="44" customFormat="1" ht="12.75" customHeight="1">
      <c r="A64" s="28"/>
      <c r="B64" s="29" t="s">
        <v>70</v>
      </c>
      <c r="C64" s="62">
        <f>C7+C12+C13+C19+C23+C27+C28+C29+C31+C36+C39+C40+C41+C42+C43+C44+C45+C51+C54+C55+C56+C57+C58+C59+C63</f>
        <v>849204.6000000001</v>
      </c>
      <c r="D64" s="62">
        <f>D7+D12+D13+D19+D23+D27+D28+D29+D31+D36+D39+D40+D41+D42+D43+D44+D45+D51+D54+D55+D56+D57+D58+D59+D63</f>
        <v>843212.7500000001</v>
      </c>
      <c r="E64" s="62">
        <f>E7+E12+E13+E19+E23+E27+E28+E29+E31+E36+E39+E40+E41+E42+E43+E44+E45+E51+E54+E55+E56+E57+E58+E59+E63</f>
        <v>843143.6390000001</v>
      </c>
      <c r="F64" s="36">
        <f aca="true" t="shared" si="14" ref="F64:Q64">F63+F59+F58+F57+F56+F55+F54+F51+F45+F44+F43+F42+F41+F40+F39+F36+F31+F29+F28+F27+F23+F19+F13+F7</f>
        <v>414559.14999999997</v>
      </c>
      <c r="G64" s="36">
        <f t="shared" si="14"/>
        <v>411550.68999999994</v>
      </c>
      <c r="H64" s="36">
        <f t="shared" si="14"/>
        <v>411550.68999999994</v>
      </c>
      <c r="I64" s="36">
        <f t="shared" si="14"/>
        <v>264247.39</v>
      </c>
      <c r="J64" s="36">
        <f t="shared" si="14"/>
        <v>261336.15000000002</v>
      </c>
      <c r="K64" s="36">
        <f t="shared" si="14"/>
        <v>261267.039</v>
      </c>
      <c r="L64" s="36">
        <f t="shared" si="14"/>
        <v>131238.54</v>
      </c>
      <c r="M64" s="36">
        <f t="shared" si="14"/>
        <v>131190.59</v>
      </c>
      <c r="N64" s="36">
        <f t="shared" si="14"/>
        <v>131190.59</v>
      </c>
      <c r="O64" s="36">
        <f t="shared" si="14"/>
        <v>38828.48</v>
      </c>
      <c r="P64" s="36">
        <f t="shared" si="14"/>
        <v>38804.28</v>
      </c>
      <c r="Q64" s="36">
        <f t="shared" si="14"/>
        <v>38804.28</v>
      </c>
      <c r="R64" s="30"/>
      <c r="S64" s="37"/>
    </row>
    <row r="65" spans="3:17" ht="8.25" customHeight="1"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</row>
    <row r="66" spans="2:17" ht="5.25" customHeight="1">
      <c r="B66" s="7"/>
      <c r="C66" s="22"/>
      <c r="D66" s="22"/>
      <c r="E66" s="22"/>
      <c r="F66" s="24"/>
      <c r="G66" s="24"/>
      <c r="H66" s="24"/>
      <c r="I66" s="24"/>
      <c r="J66" s="2"/>
      <c r="K66" s="2"/>
      <c r="L66" s="24"/>
      <c r="M66" s="2"/>
      <c r="P66" s="3"/>
      <c r="Q66" s="3"/>
    </row>
    <row r="67" spans="2:17" ht="5.25" customHeight="1" hidden="1">
      <c r="B67" s="7"/>
      <c r="C67" s="22"/>
      <c r="F67" s="21"/>
      <c r="G67" s="24"/>
      <c r="H67" s="24"/>
      <c r="J67" s="2"/>
      <c r="K67" s="2"/>
      <c r="L67" s="2"/>
      <c r="M67" s="2"/>
      <c r="P67" s="3"/>
      <c r="Q67" s="3"/>
    </row>
    <row r="68" spans="2:17" ht="0.75" customHeight="1" hidden="1">
      <c r="B68" s="7"/>
      <c r="C68" s="22"/>
      <c r="F68" s="21"/>
      <c r="G68" s="24"/>
      <c r="H68" s="24"/>
      <c r="J68" s="2"/>
      <c r="K68" s="2"/>
      <c r="L68" s="2"/>
      <c r="M68" s="2"/>
      <c r="P68" s="3"/>
      <c r="Q68" s="3"/>
    </row>
    <row r="69" spans="2:17" ht="9" customHeight="1" hidden="1">
      <c r="B69" s="7"/>
      <c r="C69" s="22"/>
      <c r="F69" s="21"/>
      <c r="G69" s="24"/>
      <c r="H69" s="24"/>
      <c r="J69" s="2"/>
      <c r="K69" s="2"/>
      <c r="L69" s="2"/>
      <c r="M69" s="2"/>
      <c r="P69" s="3"/>
      <c r="Q69" s="3"/>
    </row>
    <row r="70" spans="2:17" ht="4.5" customHeight="1" hidden="1">
      <c r="B70" s="7"/>
      <c r="C70" s="22"/>
      <c r="F70" s="21"/>
      <c r="G70" s="24"/>
      <c r="H70" s="24"/>
      <c r="J70" s="2"/>
      <c r="K70" s="2"/>
      <c r="L70" s="2"/>
      <c r="M70" s="2"/>
      <c r="P70" s="3"/>
      <c r="Q70" s="3"/>
    </row>
    <row r="71" spans="2:100" s="3" customFormat="1" ht="18">
      <c r="B71" s="39" t="s">
        <v>94</v>
      </c>
      <c r="D71" s="4"/>
      <c r="E71" s="4"/>
      <c r="F71" s="2"/>
      <c r="G71" s="2"/>
      <c r="H71" s="2"/>
      <c r="I71" s="2"/>
      <c r="J71" s="2"/>
      <c r="K71" s="2"/>
      <c r="L71" s="2"/>
      <c r="M71" s="2"/>
      <c r="N71" s="2"/>
      <c r="O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</row>
    <row r="72" spans="2:100" s="3" customFormat="1" ht="12" customHeight="1">
      <c r="B72" s="39" t="s">
        <v>95</v>
      </c>
      <c r="D72" s="4"/>
      <c r="E72" s="4"/>
      <c r="F72" s="2"/>
      <c r="G72" s="2"/>
      <c r="H72" s="2"/>
      <c r="I72" s="2"/>
      <c r="J72" s="2"/>
      <c r="K72" s="2"/>
      <c r="L72" s="2"/>
      <c r="M72" s="2"/>
      <c r="N72" s="2"/>
      <c r="O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</row>
    <row r="74" spans="4:100" s="3" customFormat="1" ht="18">
      <c r="D74" s="4"/>
      <c r="E74" s="4"/>
      <c r="F74" s="2"/>
      <c r="G74" s="2"/>
      <c r="H74" s="2"/>
      <c r="I74" s="2"/>
      <c r="J74" s="2"/>
      <c r="K74" s="2"/>
      <c r="L74" s="2"/>
      <c r="M74" s="2"/>
      <c r="N74" s="2"/>
      <c r="O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</row>
    <row r="75" spans="3:100" s="3" customFormat="1" ht="21.75" customHeight="1">
      <c r="C75" s="23"/>
      <c r="D75" s="2"/>
      <c r="E75" s="4"/>
      <c r="F75" s="2"/>
      <c r="G75" s="2"/>
      <c r="H75" s="2"/>
      <c r="I75" s="2"/>
      <c r="J75" s="2"/>
      <c r="K75" s="2"/>
      <c r="L75" s="2"/>
      <c r="M75" s="2"/>
      <c r="N75" s="2"/>
      <c r="O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</row>
    <row r="76" spans="3:4" ht="18">
      <c r="C76" s="21"/>
      <c r="D76" s="21"/>
    </row>
    <row r="77" ht="18">
      <c r="D77" s="21"/>
    </row>
    <row r="78" ht="18">
      <c r="D78" s="2"/>
    </row>
    <row r="79" ht="18">
      <c r="D79" s="2"/>
    </row>
    <row r="80" ht="18">
      <c r="D80" s="2"/>
    </row>
    <row r="81" spans="4:6" ht="12.75">
      <c r="D81" s="2"/>
      <c r="E81" s="2"/>
      <c r="F81" s="21"/>
    </row>
    <row r="82" ht="18">
      <c r="D82" s="2"/>
    </row>
    <row r="83" ht="18">
      <c r="D83" s="2"/>
    </row>
    <row r="84" ht="18">
      <c r="D84" s="2"/>
    </row>
    <row r="85" ht="18">
      <c r="D85" s="2"/>
    </row>
    <row r="86" ht="18">
      <c r="D86" s="2"/>
    </row>
    <row r="87" ht="18">
      <c r="D87" s="2"/>
    </row>
    <row r="88" ht="18">
      <c r="D88" s="2"/>
    </row>
    <row r="89" ht="18">
      <c r="D89" s="2"/>
    </row>
    <row r="90" ht="18">
      <c r="D90" s="2"/>
    </row>
    <row r="91" ht="18">
      <c r="D91" s="2"/>
    </row>
    <row r="92" ht="18">
      <c r="D92" s="2"/>
    </row>
    <row r="93" spans="1:5" ht="18">
      <c r="A93" s="58"/>
      <c r="B93" s="58"/>
      <c r="C93" s="59"/>
      <c r="D93" s="59"/>
      <c r="E93" s="60"/>
    </row>
    <row r="94" spans="1:5" ht="18">
      <c r="A94" s="58"/>
      <c r="B94" s="61"/>
      <c r="C94" s="61"/>
      <c r="D94" s="61"/>
      <c r="E94" s="60"/>
    </row>
    <row r="95" ht="18">
      <c r="D95" s="2"/>
    </row>
    <row r="96" ht="18">
      <c r="D96" s="2"/>
    </row>
    <row r="97" spans="2:4" ht="18">
      <c r="B97" s="64"/>
      <c r="C97" s="65"/>
      <c r="D97" s="65"/>
    </row>
    <row r="98" spans="2:4" ht="18">
      <c r="B98" s="64"/>
      <c r="C98" s="65"/>
      <c r="D98" s="65"/>
    </row>
    <row r="99" spans="2:4" ht="18">
      <c r="B99" s="66"/>
      <c r="C99" s="67"/>
      <c r="D99" s="67"/>
    </row>
    <row r="100" spans="2:4" ht="18">
      <c r="B100" s="66"/>
      <c r="C100" s="66"/>
      <c r="D100" s="66"/>
    </row>
  </sheetData>
  <sheetProtection/>
  <mergeCells count="9">
    <mergeCell ref="A2:S2"/>
    <mergeCell ref="A3:A5"/>
    <mergeCell ref="O3:R3"/>
    <mergeCell ref="B6:N6"/>
    <mergeCell ref="B3:B4"/>
    <mergeCell ref="C3:E3"/>
    <mergeCell ref="F3:H3"/>
    <mergeCell ref="I3:K3"/>
    <mergeCell ref="L3:N3"/>
  </mergeCells>
  <printOptions/>
  <pageMargins left="0.1968503937007874" right="0.1968503937007874" top="0.1968503937007874" bottom="0.1968503937007874" header="0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k35</cp:lastModifiedBy>
  <cp:lastPrinted>2024-02-27T12:14:22Z</cp:lastPrinted>
  <dcterms:created xsi:type="dcterms:W3CDTF">2008-10-01T13:21:49Z</dcterms:created>
  <dcterms:modified xsi:type="dcterms:W3CDTF">2024-02-27T12:14:40Z</dcterms:modified>
  <cp:category/>
  <cp:version/>
  <cp:contentType/>
  <cp:contentStatus/>
</cp:coreProperties>
</file>